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210" windowWidth="5100" windowHeight="8280" activeTab="0"/>
  </bookViews>
  <sheets>
    <sheet name="基金來源、用途及餘絀決算表1" sheetId="1" r:id="rId1"/>
    <sheet name="平衡表(資產)3" sheetId="2" r:id="rId2"/>
    <sheet name="平衡表(負債)4" sheetId="3" r:id="rId3"/>
    <sheet name="基金來源明細表5" sheetId="4" r:id="rId4"/>
    <sheet name="基金用途明細表6-7" sheetId="5" r:id="rId5"/>
  </sheets>
  <definedNames>
    <definedName name="_xlnm.Print_Area" localSheetId="2">'平衡表(負債)4'!$A$1:$G$38</definedName>
    <definedName name="_xlnm.Print_Area" localSheetId="1">'平衡表(資產)3'!$A$1:$G$33</definedName>
    <definedName name="_xlnm.Print_Area" localSheetId="4">'基金用途明細表6-7'!$A$1:$F$71</definedName>
    <definedName name="_xlnm.Print_Area" localSheetId="0">'基金來源、用途及餘絀決算表1'!$A$1:$I$35</definedName>
    <definedName name="_xlnm.Print_Area" localSheetId="3">'基金來源明細表5'!$A$1:$F$20</definedName>
    <definedName name="_xlnm.Print_Titles" localSheetId="2">'平衡表(負債)4'!$1:$6</definedName>
    <definedName name="_xlnm.Print_Titles" localSheetId="1">'平衡表(資產)3'!$1:$6</definedName>
    <definedName name="_xlnm.Print_Titles" localSheetId="4">'基金用途明細表6-7'!$1:$6</definedName>
    <definedName name="_xlnm.Print_Titles" localSheetId="0">'基金來源、用途及餘絀決算表1'!$1:$6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H7" authorId="0">
      <text>
        <r>
          <rPr>
            <b/>
            <sz val="9"/>
            <rFont val="Tahoma"/>
            <family val="2"/>
          </rPr>
          <t>Your User Name:</t>
        </r>
        <r>
          <rPr>
            <sz val="9"/>
            <rFont val="Tahoma"/>
            <family val="2"/>
          </rPr>
          <t xml:space="preserve">
OK</t>
        </r>
      </text>
    </comment>
    <comment ref="B7" authorId="0">
      <text>
        <r>
          <rPr>
            <b/>
            <sz val="9"/>
            <rFont val="Tahoma"/>
            <family val="2"/>
          </rPr>
          <t>Your User Name:</t>
        </r>
        <r>
          <rPr>
            <sz val="9"/>
            <rFont val="Tahoma"/>
            <family val="2"/>
          </rPr>
          <t xml:space="preserve">
OK</t>
        </r>
      </text>
    </comment>
  </commentList>
</comments>
</file>

<file path=xl/comments5.xml><?xml version="1.0" encoding="utf-8"?>
<comments xmlns="http://schemas.openxmlformats.org/spreadsheetml/2006/main">
  <authors>
    <author>WEN</author>
  </authors>
  <commentList>
    <comment ref="B70" authorId="0">
      <text>
        <r>
          <rPr>
            <b/>
            <sz val="9"/>
            <rFont val="新細明體"/>
            <family val="1"/>
          </rPr>
          <t>WEN:</t>
        </r>
        <r>
          <rPr>
            <sz val="9"/>
            <rFont val="新細明體"/>
            <family val="1"/>
          </rPr>
          <t xml:space="preserve">
</t>
        </r>
        <r>
          <rPr>
            <sz val="14"/>
            <rFont val="新細明體"/>
            <family val="1"/>
          </rPr>
          <t>210,641,000</t>
        </r>
      </text>
    </comment>
    <comment ref="C70" authorId="0">
      <text>
        <r>
          <rPr>
            <b/>
            <sz val="9"/>
            <rFont val="新細明體"/>
            <family val="1"/>
          </rPr>
          <t>WEN:</t>
        </r>
        <r>
          <rPr>
            <sz val="9"/>
            <rFont val="新細明體"/>
            <family val="1"/>
          </rPr>
          <t xml:space="preserve">
</t>
        </r>
        <r>
          <rPr>
            <sz val="14"/>
            <rFont val="新細明體"/>
            <family val="1"/>
          </rPr>
          <t>191,618,393</t>
        </r>
      </text>
    </comment>
    <comment ref="B7" authorId="0">
      <text>
        <r>
          <rPr>
            <b/>
            <sz val="9"/>
            <rFont val="新細明體"/>
            <family val="1"/>
          </rPr>
          <t>WEN:</t>
        </r>
        <r>
          <rPr>
            <sz val="9"/>
            <rFont val="新細明體"/>
            <family val="1"/>
          </rPr>
          <t xml:space="preserve">
</t>
        </r>
        <r>
          <rPr>
            <sz val="14"/>
            <rFont val="新細明體"/>
            <family val="1"/>
          </rPr>
          <t>208,027,000</t>
        </r>
      </text>
    </comment>
    <comment ref="C7" authorId="0">
      <text>
        <r>
          <rPr>
            <b/>
            <sz val="9"/>
            <rFont val="新細明體"/>
            <family val="1"/>
          </rPr>
          <t>W</t>
        </r>
        <r>
          <rPr>
            <b/>
            <sz val="14"/>
            <rFont val="新細明體"/>
            <family val="1"/>
          </rPr>
          <t>EN:</t>
        </r>
        <r>
          <rPr>
            <sz val="14"/>
            <rFont val="新細明體"/>
            <family val="1"/>
          </rPr>
          <t xml:space="preserve">
187,070,626</t>
        </r>
      </text>
    </comment>
  </commentList>
</comments>
</file>

<file path=xl/sharedStrings.xml><?xml version="1.0" encoding="utf-8"?>
<sst xmlns="http://schemas.openxmlformats.org/spreadsheetml/2006/main" count="244" uniqueCount="178">
  <si>
    <t>單位：新臺幣元</t>
  </si>
  <si>
    <t>％</t>
  </si>
  <si>
    <t>金　　額</t>
  </si>
  <si>
    <t>合計</t>
  </si>
  <si>
    <t>預算數</t>
  </si>
  <si>
    <t>決算數</t>
  </si>
  <si>
    <t>社　會　福　利　基　金</t>
  </si>
  <si>
    <t>比較增減</t>
  </si>
  <si>
    <t>備註</t>
  </si>
  <si>
    <t>合　　　　　計</t>
  </si>
  <si>
    <t>科　　　　　目</t>
  </si>
  <si>
    <t>科目</t>
  </si>
  <si>
    <t>金額</t>
  </si>
  <si>
    <t>基　金　來　源　明　細　表</t>
  </si>
  <si>
    <t>徵收收入</t>
  </si>
  <si>
    <t>　健康福利捐分配收入</t>
  </si>
  <si>
    <t>勞務收入</t>
  </si>
  <si>
    <t>　服務收入</t>
  </si>
  <si>
    <t>財產收入</t>
  </si>
  <si>
    <t>　利息收入</t>
  </si>
  <si>
    <t>其他收入</t>
  </si>
  <si>
    <t>　雜項收入</t>
  </si>
  <si>
    <t>基　金　用　途　明　細　表</t>
  </si>
  <si>
    <t>福利服務計畫</t>
  </si>
  <si>
    <t>　用人費用</t>
  </si>
  <si>
    <t>　　聘僱及兼職人員薪資</t>
  </si>
  <si>
    <t>　　超時工作報酬</t>
  </si>
  <si>
    <t>　　獎金</t>
  </si>
  <si>
    <t>　　退休及卹償金</t>
  </si>
  <si>
    <t>　　福利費</t>
  </si>
  <si>
    <t>　服務費用</t>
  </si>
  <si>
    <t>　　水電費</t>
  </si>
  <si>
    <t>　　郵電費</t>
  </si>
  <si>
    <t>　　旅運費</t>
  </si>
  <si>
    <t>　　印刷裝訂與廣告費</t>
  </si>
  <si>
    <t>　　修理保養與保固費</t>
  </si>
  <si>
    <t>　　一般服務費</t>
  </si>
  <si>
    <t>　　專業服務費</t>
  </si>
  <si>
    <t>　材料及用品費</t>
  </si>
  <si>
    <t>　　使用材料費</t>
  </si>
  <si>
    <t>　　用品消耗</t>
  </si>
  <si>
    <t>　租金、償債與利息</t>
  </si>
  <si>
    <t>　　地租及水租</t>
  </si>
  <si>
    <t>　　機器租金</t>
  </si>
  <si>
    <t>　　會費</t>
  </si>
  <si>
    <t>　其他</t>
  </si>
  <si>
    <t>　　其他支出</t>
  </si>
  <si>
    <t>一般行政管理</t>
  </si>
  <si>
    <t>　　購置無形資產</t>
  </si>
  <si>
    <t>　　購置固定資產</t>
  </si>
  <si>
    <t>本年度決算數</t>
  </si>
  <si>
    <t>上年度決算數</t>
  </si>
  <si>
    <t>社會福利基金</t>
  </si>
  <si>
    <t>平　　衡　　表</t>
  </si>
  <si>
    <t>資　　產</t>
  </si>
  <si>
    <t>流動資產</t>
  </si>
  <si>
    <t>　現金</t>
  </si>
  <si>
    <t>　　銀行存款</t>
  </si>
  <si>
    <t>　應收款項</t>
  </si>
  <si>
    <t>　　應收帳款</t>
  </si>
  <si>
    <t>　　應收利息</t>
  </si>
  <si>
    <t>　　其他應收款</t>
  </si>
  <si>
    <t>長期投資、應收款、貸墊款及
準備金</t>
  </si>
  <si>
    <t>　長期貸款</t>
  </si>
  <si>
    <t>　　其他長期貸款</t>
  </si>
  <si>
    <t>　準備金</t>
  </si>
  <si>
    <t>　　退休及離職準備金</t>
  </si>
  <si>
    <t>其他資產</t>
  </si>
  <si>
    <t>　什項資產</t>
  </si>
  <si>
    <t>　待整理資產</t>
  </si>
  <si>
    <t>　　追索債權</t>
  </si>
  <si>
    <t>　　　待抵銷追索債權(-)</t>
  </si>
  <si>
    <t>負　　債</t>
  </si>
  <si>
    <t>流動負債</t>
  </si>
  <si>
    <t>　預收款項</t>
  </si>
  <si>
    <t>　　預收收入</t>
  </si>
  <si>
    <t>　　其他預收款</t>
  </si>
  <si>
    <t>其他負債</t>
  </si>
  <si>
    <t>　什項負債</t>
  </si>
  <si>
    <t>　　存入保證金</t>
  </si>
  <si>
    <t>　　應付退休及離職金</t>
  </si>
  <si>
    <t>基金餘額</t>
  </si>
  <si>
    <t>累積餘絀(-)</t>
  </si>
  <si>
    <t>　累積賸餘</t>
  </si>
  <si>
    <t>　　累積賸餘</t>
  </si>
  <si>
    <t>社　會　福　利　基　金</t>
  </si>
  <si>
    <t>基 金 來 源 、 用 途 及 餘 絀 決 算 表</t>
  </si>
  <si>
    <t>單位：新臺幣元</t>
  </si>
  <si>
    <t>科　　　　　目</t>
  </si>
  <si>
    <t>比較增減</t>
  </si>
  <si>
    <t>上年度決算數</t>
  </si>
  <si>
    <t>金　　額</t>
  </si>
  <si>
    <t>％</t>
  </si>
  <si>
    <t>基金來源</t>
  </si>
  <si>
    <t>　勞務收入</t>
  </si>
  <si>
    <t>　　服務收入</t>
  </si>
  <si>
    <t>　財產收入</t>
  </si>
  <si>
    <t>　　利息收入</t>
  </si>
  <si>
    <t>　其他收入</t>
  </si>
  <si>
    <t>　　雜項收入</t>
  </si>
  <si>
    <t>基金用途</t>
  </si>
  <si>
    <t>　社會救助計畫</t>
  </si>
  <si>
    <t>　　其他</t>
  </si>
  <si>
    <t>　福利服務計畫</t>
  </si>
  <si>
    <t>本期賸餘(短絀-)</t>
  </si>
  <si>
    <t>　　其他</t>
  </si>
  <si>
    <t>　　購建固定資產</t>
  </si>
  <si>
    <t xml:space="preserve">       保險費</t>
  </si>
  <si>
    <t>　會費、捐助、補助、分攤
　、救濟與交流活動費</t>
  </si>
  <si>
    <t>　　補貼（償）、獎勵、慰
　　問與救濟</t>
  </si>
  <si>
    <t>　購建固定資產、無形資產
    及長期投資</t>
  </si>
  <si>
    <t>　內部往來</t>
  </si>
  <si>
    <t>　　內部往來</t>
  </si>
  <si>
    <t>　　財產處分收入</t>
  </si>
  <si>
    <t>　應付款項</t>
  </si>
  <si>
    <t>　　應付帳款</t>
  </si>
  <si>
    <t>　　應付代收款</t>
  </si>
  <si>
    <t>　　應付保管款</t>
  </si>
  <si>
    <t>備註：</t>
  </si>
  <si>
    <t>　財產處分收入</t>
  </si>
  <si>
    <t xml:space="preserve">      正式員額薪資</t>
  </si>
  <si>
    <t>　　公共關係費</t>
  </si>
  <si>
    <t xml:space="preserve">       消費與行為稅</t>
  </si>
  <si>
    <t xml:space="preserve">       規費</t>
  </si>
  <si>
    <t xml:space="preserve">   稅捐、規費（強制費）與
   繳庫</t>
  </si>
  <si>
    <t>政府撥入收入</t>
  </si>
  <si>
    <t>　政府其他撥入收入</t>
  </si>
  <si>
    <t>　政府撥入收入</t>
  </si>
  <si>
    <t>　　政府其他撥入收入</t>
  </si>
  <si>
    <t>　老人福利機構多機能
    綜合服務計畫</t>
  </si>
  <si>
    <t>　預付款項</t>
  </si>
  <si>
    <t>　　預付費用</t>
  </si>
  <si>
    <t>老人福利機構多機能綜合服務計畫</t>
  </si>
  <si>
    <t>　　捐助、補助與獎助</t>
  </si>
  <si>
    <t>公彩回饋推展社福計畫</t>
  </si>
  <si>
    <t xml:space="preserve">       暫收及待結轉帳項</t>
  </si>
  <si>
    <t>公費院民遺產裁定費依實際情形支用，故剩餘數較大。</t>
  </si>
  <si>
    <t>解繳國庫</t>
  </si>
  <si>
    <t>　　交通及運輸設備租金</t>
  </si>
  <si>
    <t>本年度預算數</t>
  </si>
  <si>
    <t>期初基金餘額</t>
  </si>
  <si>
    <t>期末基金餘額</t>
  </si>
  <si>
    <t>依業務需要撙節支用，故剩餘數較大。</t>
  </si>
  <si>
    <t>依員工實際人數支用經費，故剩餘數較大。</t>
  </si>
  <si>
    <t>依住民實際人數支用經費，故剩餘數較大。</t>
  </si>
  <si>
    <t xml:space="preserve">依住民實際人數支用經費，故剩餘數較大。
</t>
  </si>
  <si>
    <t>　公彩回饋推展社福計畫</t>
  </si>
  <si>
    <t>102年度預算保留數1,458,320元，決算數1,458,320元。</t>
  </si>
  <si>
    <t>中華民國105年度</t>
  </si>
  <si>
    <t>　　租金收入</t>
  </si>
  <si>
    <t>中華民國105年 12 月 31 日</t>
  </si>
  <si>
    <t>上年度決算數</t>
  </si>
  <si>
    <t>金額</t>
  </si>
  <si>
    <t>％</t>
  </si>
  <si>
    <t>　租金收入</t>
  </si>
  <si>
    <t>罰款收入等增加，故執行率超出100%。</t>
  </si>
  <si>
    <t>　　資遣費</t>
  </si>
  <si>
    <t xml:space="preserve">       存出保證金</t>
  </si>
  <si>
    <t>信託代理與保證資產</t>
  </si>
  <si>
    <t>　信託代理與保證資產</t>
  </si>
  <si>
    <t xml:space="preserve">       保管品</t>
  </si>
  <si>
    <t xml:space="preserve">       保證品</t>
  </si>
  <si>
    <t>信託代理與保證負債</t>
  </si>
  <si>
    <t>　信託代理與保證負債</t>
  </si>
  <si>
    <t xml:space="preserve">       應付保管品</t>
  </si>
  <si>
    <t xml:space="preserve">       應付保證品</t>
  </si>
  <si>
    <t>1.保管品：代管院民零用金25,150,161元，遺產2,412,125元，共計27,562,286元。</t>
  </si>
  <si>
    <t>2.保證品：3,200,000元，明細如下：</t>
  </si>
  <si>
    <t xml:space="preserve">  (1)收「105年度臨時照顧服務員外包承攬案」履約保證金1,200,000元。</t>
  </si>
  <si>
    <t xml:space="preserve">  (2)收「3樓院舍區消防及無障礙設施改善及用途變更暨室內裝修許可工程」履約保證金800,000元。</t>
  </si>
  <si>
    <t xml:space="preserve">  (3)收「106年度臨時照顧服務員外包承攬案」履約保證金1,200,000元。</t>
  </si>
  <si>
    <t xml:space="preserve">依住民實際人數支用經費。
</t>
  </si>
  <si>
    <t>藝術及音樂輔療活動依實際業務撙節支用。</t>
  </si>
  <si>
    <r>
      <t>依住民實際平均收容人數</t>
    </r>
    <r>
      <rPr>
        <sz val="12"/>
        <rFont val="新細明體"/>
        <family val="1"/>
      </rPr>
      <t>283</t>
    </r>
    <r>
      <rPr>
        <sz val="12"/>
        <rFont val="新細明體"/>
        <family val="1"/>
      </rPr>
      <t>人及各項業務撙節支用</t>
    </r>
    <r>
      <rPr>
        <sz val="12"/>
        <rFont val="新細明體"/>
        <family val="1"/>
      </rPr>
      <t xml:space="preserve">。
</t>
    </r>
  </si>
  <si>
    <t>12月部分公自費住民養護費尚未收繳，故執行率未達90%。</t>
  </si>
  <si>
    <t>行動通訊台基地租金收入</t>
  </si>
  <si>
    <t>1.機關自行進用臨時社工員預算1人465,000元 ,決算數1人452,290元。
2.臨時照服員外包承攬費預算62人22,359,000元，決算51人18,347,533元。
3.臨時廚工外包費預算2人722,000元，決算2人305,125元。
4.臨時護理人員外包費未編列預算，105年度函獲社家署同意辦理2人勞務承攬外包費勻支710,600元，決算2人526,752元。</t>
  </si>
  <si>
    <t>1.104年度預算保留數10,968,769元，決算數2,762,778元，餘8,205,991元申請保留至106年賡續辦理。
2.105年預算業已執行完竣。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</si>
</sst>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.00_ "/>
    <numFmt numFmtId="178" formatCode="0.0%"/>
    <numFmt numFmtId="179" formatCode="0_ "/>
    <numFmt numFmtId="180" formatCode="#,##0_ "/>
    <numFmt numFmtId="181" formatCode="#,##0.00_);[Red]\(#,##0.00\)"/>
    <numFmt numFmtId="182" formatCode="m&quot;月&quot;d&quot;日&quot;"/>
    <numFmt numFmtId="183" formatCode="#,##0.000_ "/>
    <numFmt numFmtId="184" formatCode="#,##0.0000_ "/>
    <numFmt numFmtId="185" formatCode="#,##0.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[$-404]AM/PM\ hh:mm:ss"/>
    <numFmt numFmtId="192" formatCode="#,##0_);[Red]\(#,##0\)"/>
    <numFmt numFmtId="193" formatCode="0.00_);[Red]\(0.00\)"/>
    <numFmt numFmtId="194" formatCode="_-* #,##0.0_-;\-* #,##0.0_-;_-* &quot;-&quot;_-;_-@_-"/>
    <numFmt numFmtId="195" formatCode="_-* #,##0.00_-;\-* #,##0.00_-;_-* &quot;-&quot;_-;_-@_-"/>
    <numFmt numFmtId="196" formatCode="_-* #,##0.0_-;\-* #,##0.0_-;_-* &quot;-&quot;??_-;_-@_-"/>
    <numFmt numFmtId="197" formatCode="_-* #,##0_-;\-* #,##0_-;_-* &quot;-&quot;??_-;_-@_-"/>
    <numFmt numFmtId="198" formatCode="#,##0;[Red]#,##0"/>
    <numFmt numFmtId="199" formatCode="0.000000000_ "/>
    <numFmt numFmtId="200" formatCode="0.0000000000_ "/>
    <numFmt numFmtId="201" formatCode="0.00000000_ "/>
    <numFmt numFmtId="202" formatCode="0.0000000_ "/>
    <numFmt numFmtId="203" formatCode="0.000000_ "/>
    <numFmt numFmtId="204" formatCode="0.00000_ "/>
    <numFmt numFmtId="205" formatCode="0.0000_ "/>
    <numFmt numFmtId="206" formatCode="0.000_ "/>
    <numFmt numFmtId="207" formatCode="[$€-2]\ #,##0.00_);[Red]\([$€-2]\ #,##0.00\)"/>
    <numFmt numFmtId="208" formatCode="0_ ;[Red]\-0\ "/>
  </numFmts>
  <fonts count="5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20"/>
      <name val="新細明體"/>
      <family val="1"/>
    </font>
    <font>
      <u val="single"/>
      <sz val="20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u val="single"/>
      <sz val="18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新細明體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7" fontId="5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0" fontId="5" fillId="0" borderId="11" xfId="0" applyNumberFormat="1" applyFont="1" applyBorder="1" applyAlignment="1">
      <alignment vertical="top"/>
    </xf>
    <xf numFmtId="177" fontId="5" fillId="0" borderId="11" xfId="0" applyNumberFormat="1" applyFont="1" applyBorder="1" applyAlignment="1">
      <alignment vertical="top"/>
    </xf>
    <xf numFmtId="41" fontId="5" fillId="0" borderId="11" xfId="0" applyNumberFormat="1" applyFont="1" applyBorder="1" applyAlignment="1">
      <alignment vertical="top"/>
    </xf>
    <xf numFmtId="0" fontId="5" fillId="0" borderId="1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/>
    </xf>
    <xf numFmtId="180" fontId="5" fillId="0" borderId="14" xfId="0" applyNumberFormat="1" applyFont="1" applyBorder="1" applyAlignment="1">
      <alignment vertical="top" wrapText="1"/>
    </xf>
    <xf numFmtId="180" fontId="5" fillId="0" borderId="14" xfId="0" applyNumberFormat="1" applyFont="1" applyBorder="1" applyAlignment="1">
      <alignment vertical="top"/>
    </xf>
    <xf numFmtId="0" fontId="5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top"/>
    </xf>
    <xf numFmtId="180" fontId="6" fillId="0" borderId="12" xfId="0" applyNumberFormat="1" applyFont="1" applyBorder="1" applyAlignment="1">
      <alignment vertical="top"/>
    </xf>
    <xf numFmtId="177" fontId="6" fillId="0" borderId="12" xfId="0" applyNumberFormat="1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5" xfId="0" applyFont="1" applyBorder="1" applyAlignment="1">
      <alignment horizontal="center" vertical="center"/>
    </xf>
    <xf numFmtId="180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4" xfId="0" applyFont="1" applyBorder="1" applyAlignment="1">
      <alignment horizontal="left" vertical="top" wrapText="1"/>
    </xf>
    <xf numFmtId="180" fontId="6" fillId="0" borderId="11" xfId="0" applyNumberFormat="1" applyFont="1" applyBorder="1" applyAlignment="1">
      <alignment vertical="top"/>
    </xf>
    <xf numFmtId="177" fontId="6" fillId="0" borderId="11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180" fontId="6" fillId="0" borderId="14" xfId="0" applyNumberFormat="1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180" fontId="6" fillId="0" borderId="18" xfId="0" applyNumberFormat="1" applyFont="1" applyBorder="1" applyAlignment="1">
      <alignment vertical="top"/>
    </xf>
    <xf numFmtId="177" fontId="6" fillId="0" borderId="18" xfId="0" applyNumberFormat="1" applyFont="1" applyBorder="1" applyAlignment="1">
      <alignment vertical="top"/>
    </xf>
    <xf numFmtId="177" fontId="5" fillId="0" borderId="22" xfId="0" applyNumberFormat="1" applyFont="1" applyBorder="1" applyAlignment="1">
      <alignment vertical="top"/>
    </xf>
    <xf numFmtId="0" fontId="5" fillId="0" borderId="0" xfId="0" applyFont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top" wrapText="1"/>
    </xf>
    <xf numFmtId="180" fontId="5" fillId="0" borderId="22" xfId="0" applyNumberFormat="1" applyFont="1" applyBorder="1" applyAlignment="1">
      <alignment vertical="top"/>
    </xf>
    <xf numFmtId="0" fontId="5" fillId="0" borderId="0" xfId="0" applyFont="1" applyBorder="1" applyAlignment="1">
      <alignment horizontal="centerContinuous" vertical="center"/>
    </xf>
    <xf numFmtId="0" fontId="0" fillId="0" borderId="0" xfId="33" applyFont="1">
      <alignment vertical="center"/>
      <protection/>
    </xf>
    <xf numFmtId="0" fontId="5" fillId="0" borderId="0" xfId="0" applyFont="1" applyBorder="1" applyAlignment="1">
      <alignment vertical="center"/>
    </xf>
    <xf numFmtId="180" fontId="6" fillId="0" borderId="14" xfId="0" applyNumberFormat="1" applyFont="1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33" applyFont="1">
      <alignment vertical="center"/>
      <protection/>
    </xf>
    <xf numFmtId="0" fontId="0" fillId="0" borderId="0" xfId="0" applyAlignment="1">
      <alignment horizontal="left" vertical="center"/>
    </xf>
    <xf numFmtId="180" fontId="5" fillId="32" borderId="11" xfId="0" applyNumberFormat="1" applyFont="1" applyFill="1" applyBorder="1" applyAlignment="1">
      <alignment vertical="top"/>
    </xf>
    <xf numFmtId="41" fontId="5" fillId="32" borderId="11" xfId="0" applyNumberFormat="1" applyFont="1" applyFill="1" applyBorder="1" applyAlignment="1">
      <alignment vertical="top"/>
    </xf>
    <xf numFmtId="0" fontId="5" fillId="0" borderId="16" xfId="0" applyFont="1" applyBorder="1" applyAlignment="1">
      <alignment horizontal="distributed" vertical="center"/>
    </xf>
    <xf numFmtId="0" fontId="0" fillId="0" borderId="17" xfId="0" applyBorder="1" applyAlignment="1">
      <alignment vertical="distributed" wrapText="1"/>
    </xf>
    <xf numFmtId="0" fontId="0" fillId="0" borderId="17" xfId="0" applyBorder="1" applyAlignment="1">
      <alignment horizontal="left" vertical="distributed" wrapText="1"/>
    </xf>
    <xf numFmtId="0" fontId="5" fillId="0" borderId="17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 wrapText="1"/>
    </xf>
    <xf numFmtId="0" fontId="13" fillId="0" borderId="17" xfId="0" applyFont="1" applyBorder="1" applyAlignment="1">
      <alignment horizontal="distributed" vertical="distributed" wrapText="1"/>
    </xf>
    <xf numFmtId="0" fontId="0" fillId="0" borderId="17" xfId="0" applyBorder="1" applyAlignment="1">
      <alignment horizontal="left" vertical="distributed"/>
    </xf>
    <xf numFmtId="0" fontId="9" fillId="0" borderId="0" xfId="0" applyFont="1" applyBorder="1" applyAlignment="1">
      <alignment vertical="center"/>
    </xf>
    <xf numFmtId="0" fontId="0" fillId="0" borderId="17" xfId="0" applyFont="1" applyBorder="1" applyAlignment="1">
      <alignment horizontal="left" vertical="distributed" wrapText="1"/>
    </xf>
    <xf numFmtId="0" fontId="0" fillId="0" borderId="17" xfId="0" applyBorder="1" applyAlignment="1">
      <alignment vertical="top" wrapText="1"/>
    </xf>
    <xf numFmtId="0" fontId="0" fillId="0" borderId="17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2" fillId="0" borderId="17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top"/>
    </xf>
    <xf numFmtId="177" fontId="6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23" xfId="0" applyFont="1" applyFill="1" applyBorder="1" applyAlignment="1">
      <alignment horizontal="centerContinuous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177" fontId="6" fillId="33" borderId="12" xfId="0" applyNumberFormat="1" applyFont="1" applyFill="1" applyBorder="1" applyAlignment="1">
      <alignment vertical="center"/>
    </xf>
    <xf numFmtId="177" fontId="6" fillId="33" borderId="16" xfId="0" applyNumberFormat="1" applyFont="1" applyFill="1" applyBorder="1" applyAlignment="1">
      <alignment vertical="center"/>
    </xf>
    <xf numFmtId="177" fontId="5" fillId="33" borderId="11" xfId="0" applyNumberFormat="1" applyFont="1" applyFill="1" applyBorder="1" applyAlignment="1">
      <alignment vertical="center"/>
    </xf>
    <xf numFmtId="177" fontId="5" fillId="33" borderId="17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25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177" fontId="6" fillId="33" borderId="19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left" vertical="distributed" wrapText="1"/>
    </xf>
    <xf numFmtId="0" fontId="0" fillId="0" borderId="17" xfId="0" applyFont="1" applyBorder="1" applyAlignment="1">
      <alignment horizontal="left" vertical="top" wrapText="1"/>
    </xf>
    <xf numFmtId="180" fontId="50" fillId="0" borderId="14" xfId="0" applyNumberFormat="1" applyFont="1" applyBorder="1" applyAlignment="1">
      <alignment vertical="top"/>
    </xf>
    <xf numFmtId="180" fontId="50" fillId="0" borderId="11" xfId="0" applyNumberFormat="1" applyFont="1" applyBorder="1" applyAlignment="1">
      <alignment vertical="top"/>
    </xf>
    <xf numFmtId="180" fontId="50" fillId="32" borderId="11" xfId="0" applyNumberFormat="1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0" fillId="0" borderId="17" xfId="0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distributed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.平衡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zoomScalePageLayoutView="0" workbookViewId="0" topLeftCell="A1">
      <pane xSplit="9" ySplit="6" topLeftCell="J23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H36" sqref="H36"/>
    </sheetView>
  </sheetViews>
  <sheetFormatPr defaultColWidth="9.00390625" defaultRowHeight="49.5" customHeight="1"/>
  <cols>
    <col min="1" max="1" width="28.50390625" style="2" customWidth="1"/>
    <col min="2" max="2" width="20.625" style="2" customWidth="1"/>
    <col min="3" max="3" width="12.00390625" style="2" customWidth="1"/>
    <col min="4" max="4" width="21.00390625" style="2" customWidth="1"/>
    <col min="5" max="5" width="10.25390625" style="2" customWidth="1"/>
    <col min="6" max="6" width="21.625" style="2" customWidth="1"/>
    <col min="7" max="7" width="12.00390625" style="2" customWidth="1"/>
    <col min="8" max="8" width="20.625" style="103" customWidth="1"/>
    <col min="9" max="9" width="11.00390625" style="103" customWidth="1"/>
    <col min="10" max="16384" width="9.00390625" style="2" customWidth="1"/>
  </cols>
  <sheetData>
    <row r="1" spans="1:9" s="3" customFormat="1" ht="29.25" customHeight="1">
      <c r="A1" s="115" t="s">
        <v>85</v>
      </c>
      <c r="B1" s="115"/>
      <c r="C1" s="115"/>
      <c r="D1" s="115"/>
      <c r="E1" s="115"/>
      <c r="F1" s="115"/>
      <c r="G1" s="115"/>
      <c r="H1" s="116"/>
      <c r="I1" s="116"/>
    </row>
    <row r="2" spans="1:9" s="1" customFormat="1" ht="36" customHeight="1">
      <c r="A2" s="110" t="s">
        <v>86</v>
      </c>
      <c r="B2" s="110"/>
      <c r="C2" s="110"/>
      <c r="D2" s="110"/>
      <c r="E2" s="110"/>
      <c r="F2" s="110"/>
      <c r="G2" s="110"/>
      <c r="H2" s="117"/>
      <c r="I2" s="117"/>
    </row>
    <row r="3" spans="1:9" ht="19.5">
      <c r="A3" s="111" t="s">
        <v>148</v>
      </c>
      <c r="B3" s="111"/>
      <c r="C3" s="111"/>
      <c r="D3" s="111"/>
      <c r="E3" s="111"/>
      <c r="F3" s="111"/>
      <c r="G3" s="111"/>
      <c r="H3" s="117"/>
      <c r="I3" s="117"/>
    </row>
    <row r="4" spans="1:9" ht="20.25" thickBot="1">
      <c r="A4" s="118" t="s">
        <v>87</v>
      </c>
      <c r="B4" s="118"/>
      <c r="C4" s="118"/>
      <c r="D4" s="118"/>
      <c r="E4" s="118"/>
      <c r="F4" s="118"/>
      <c r="G4" s="118"/>
      <c r="H4" s="119"/>
      <c r="I4" s="119"/>
    </row>
    <row r="5" spans="1:9" s="5" customFormat="1" ht="39.75" customHeight="1">
      <c r="A5" s="126" t="s">
        <v>88</v>
      </c>
      <c r="B5" s="113" t="s">
        <v>139</v>
      </c>
      <c r="C5" s="114"/>
      <c r="D5" s="124" t="s">
        <v>50</v>
      </c>
      <c r="E5" s="125"/>
      <c r="F5" s="112" t="s">
        <v>89</v>
      </c>
      <c r="G5" s="112"/>
      <c r="H5" s="122" t="s">
        <v>90</v>
      </c>
      <c r="I5" s="123"/>
    </row>
    <row r="6" spans="1:9" s="5" customFormat="1" ht="39.75" customHeight="1">
      <c r="A6" s="127"/>
      <c r="B6" s="4" t="s">
        <v>91</v>
      </c>
      <c r="C6" s="4" t="s">
        <v>92</v>
      </c>
      <c r="D6" s="4" t="s">
        <v>91</v>
      </c>
      <c r="E6" s="4" t="s">
        <v>92</v>
      </c>
      <c r="F6" s="4" t="s">
        <v>91</v>
      </c>
      <c r="G6" s="11" t="s">
        <v>92</v>
      </c>
      <c r="H6" s="92" t="s">
        <v>91</v>
      </c>
      <c r="I6" s="93" t="s">
        <v>92</v>
      </c>
    </row>
    <row r="7" spans="1:9" s="12" customFormat="1" ht="34.5" customHeight="1">
      <c r="A7" s="13" t="s">
        <v>93</v>
      </c>
      <c r="B7" s="18">
        <f>B8+B10+B16+B14</f>
        <v>62262000</v>
      </c>
      <c r="C7" s="18">
        <f>B7/B7*100</f>
        <v>100</v>
      </c>
      <c r="D7" s="18">
        <f>D8+D10+D16+D14</f>
        <v>56201702</v>
      </c>
      <c r="E7" s="18">
        <f>D7/D7*100</f>
        <v>100</v>
      </c>
      <c r="F7" s="18">
        <f aca="true" t="shared" si="0" ref="F7:F33">D7-B7</f>
        <v>-6060298</v>
      </c>
      <c r="G7" s="18">
        <f>F7/B7*100</f>
        <v>-9.733542128425041</v>
      </c>
      <c r="H7" s="94">
        <v>51640826</v>
      </c>
      <c r="I7" s="95">
        <f>H7/H7*100</f>
        <v>100</v>
      </c>
    </row>
    <row r="8" spans="1:9" ht="34.5" customHeight="1">
      <c r="A8" s="14" t="s">
        <v>94</v>
      </c>
      <c r="B8" s="6">
        <f>B9</f>
        <v>60261000</v>
      </c>
      <c r="C8" s="6">
        <f>B8/B7*100</f>
        <v>96.78616170376795</v>
      </c>
      <c r="D8" s="6">
        <f>D9</f>
        <v>51610708</v>
      </c>
      <c r="E8" s="6">
        <f>D8/D7*100</f>
        <v>91.83121891931314</v>
      </c>
      <c r="F8" s="6">
        <f t="shared" si="0"/>
        <v>-8650292</v>
      </c>
      <c r="G8" s="20">
        <f aca="true" t="shared" si="1" ref="G8:G33">F8/B8*100</f>
        <v>-14.354710343339805</v>
      </c>
      <c r="H8" s="96">
        <v>48014304</v>
      </c>
      <c r="I8" s="97">
        <f>H8/H7*100</f>
        <v>92.9774128709715</v>
      </c>
    </row>
    <row r="9" spans="1:9" ht="34.5" customHeight="1">
      <c r="A9" s="14" t="s">
        <v>95</v>
      </c>
      <c r="B9" s="6">
        <v>60261000</v>
      </c>
      <c r="C9" s="6">
        <f>B9/B7*100</f>
        <v>96.78616170376795</v>
      </c>
      <c r="D9" s="6">
        <v>51610708</v>
      </c>
      <c r="E9" s="6">
        <f>D9/D7*100</f>
        <v>91.83121891931314</v>
      </c>
      <c r="F9" s="6">
        <f t="shared" si="0"/>
        <v>-8650292</v>
      </c>
      <c r="G9" s="20">
        <f t="shared" si="1"/>
        <v>-14.354710343339805</v>
      </c>
      <c r="H9" s="96">
        <v>48014304</v>
      </c>
      <c r="I9" s="97">
        <f>H9/H7*100</f>
        <v>92.9774128709715</v>
      </c>
    </row>
    <row r="10" spans="1:9" ht="34.5" customHeight="1">
      <c r="A10" s="14" t="s">
        <v>96</v>
      </c>
      <c r="B10" s="6">
        <f>SUM(B11:B13)</f>
        <v>0</v>
      </c>
      <c r="C10" s="6">
        <f>B10/B7*100</f>
        <v>0</v>
      </c>
      <c r="D10" s="6">
        <f>SUM(D11:D13)</f>
        <v>160342</v>
      </c>
      <c r="E10" s="6">
        <f>D10/D7*100</f>
        <v>0.28529740967631195</v>
      </c>
      <c r="F10" s="6">
        <f t="shared" si="0"/>
        <v>160342</v>
      </c>
      <c r="G10" s="20" t="e">
        <f t="shared" si="1"/>
        <v>#DIV/0!</v>
      </c>
      <c r="H10" s="96">
        <v>586667</v>
      </c>
      <c r="I10" s="97">
        <f>H10/H7*100</f>
        <v>1.136052703727086</v>
      </c>
    </row>
    <row r="11" spans="1:9" ht="34.5" customHeight="1">
      <c r="A11" s="14" t="s">
        <v>113</v>
      </c>
      <c r="B11" s="6">
        <f>B13</f>
        <v>0</v>
      </c>
      <c r="C11" s="6">
        <v>0</v>
      </c>
      <c r="D11" s="6">
        <v>84001</v>
      </c>
      <c r="E11" s="6">
        <f>D11/D7*100</f>
        <v>0.14946344507502637</v>
      </c>
      <c r="F11" s="6">
        <f t="shared" si="0"/>
        <v>84001</v>
      </c>
      <c r="G11" s="20" t="e">
        <f t="shared" si="1"/>
        <v>#DIV/0!</v>
      </c>
      <c r="H11" s="96">
        <v>450600</v>
      </c>
      <c r="I11" s="97">
        <f>H11/H7*100</f>
        <v>0.8725654388254751</v>
      </c>
    </row>
    <row r="12" spans="1:9" ht="34.5" customHeight="1">
      <c r="A12" s="80" t="s">
        <v>149</v>
      </c>
      <c r="B12" s="6">
        <v>0</v>
      </c>
      <c r="C12" s="6">
        <v>0</v>
      </c>
      <c r="D12" s="6">
        <v>2212</v>
      </c>
      <c r="E12" s="6">
        <f>D12/D8*100</f>
        <v>0.004285932291415185</v>
      </c>
      <c r="F12" s="6">
        <f t="shared" si="0"/>
        <v>2212</v>
      </c>
      <c r="G12" s="20" t="e">
        <f t="shared" si="1"/>
        <v>#DIV/0!</v>
      </c>
      <c r="H12" s="96">
        <v>0</v>
      </c>
      <c r="I12" s="97">
        <f>H12/H8*100</f>
        <v>0</v>
      </c>
    </row>
    <row r="13" spans="1:9" ht="34.5" customHeight="1">
      <c r="A13" s="14" t="s">
        <v>97</v>
      </c>
      <c r="B13" s="6">
        <v>0</v>
      </c>
      <c r="C13" s="6">
        <f>B13/B7*100</f>
        <v>0</v>
      </c>
      <c r="D13" s="6">
        <v>74129</v>
      </c>
      <c r="E13" s="6">
        <f>D13/D7*100</f>
        <v>0.13189814073602255</v>
      </c>
      <c r="F13" s="6">
        <f t="shared" si="0"/>
        <v>74129</v>
      </c>
      <c r="G13" s="20" t="e">
        <f t="shared" si="1"/>
        <v>#DIV/0!</v>
      </c>
      <c r="H13" s="96">
        <v>136067</v>
      </c>
      <c r="I13" s="97">
        <f>H13/H7*100</f>
        <v>0.263487264901611</v>
      </c>
    </row>
    <row r="14" spans="1:9" ht="34.5" customHeight="1">
      <c r="A14" s="14" t="s">
        <v>127</v>
      </c>
      <c r="B14" s="6">
        <f>B15</f>
        <v>0</v>
      </c>
      <c r="C14" s="6">
        <f>B14/B7*100</f>
        <v>0</v>
      </c>
      <c r="D14" s="6">
        <f>D15</f>
        <v>0</v>
      </c>
      <c r="E14" s="6">
        <f>D14/D7*100</f>
        <v>0</v>
      </c>
      <c r="F14" s="6">
        <f t="shared" si="0"/>
        <v>0</v>
      </c>
      <c r="G14" s="20" t="e">
        <f t="shared" si="1"/>
        <v>#DIV/0!</v>
      </c>
      <c r="H14" s="96">
        <v>0</v>
      </c>
      <c r="I14" s="97">
        <f>H14/H7*100</f>
        <v>0</v>
      </c>
    </row>
    <row r="15" spans="1:9" ht="34.5" customHeight="1">
      <c r="A15" s="14" t="s">
        <v>128</v>
      </c>
      <c r="B15" s="6">
        <v>0</v>
      </c>
      <c r="C15" s="6">
        <f>B15/B7*100</f>
        <v>0</v>
      </c>
      <c r="D15" s="6">
        <v>0</v>
      </c>
      <c r="E15" s="6">
        <f>D15/D7*100</f>
        <v>0</v>
      </c>
      <c r="F15" s="6">
        <f t="shared" si="0"/>
        <v>0</v>
      </c>
      <c r="G15" s="20" t="e">
        <f t="shared" si="1"/>
        <v>#DIV/0!</v>
      </c>
      <c r="H15" s="96">
        <v>0</v>
      </c>
      <c r="I15" s="97">
        <f>H15/H7*100</f>
        <v>0</v>
      </c>
    </row>
    <row r="16" spans="1:9" ht="34.5" customHeight="1">
      <c r="A16" s="14" t="s">
        <v>98</v>
      </c>
      <c r="B16" s="6">
        <f>B17</f>
        <v>2001000</v>
      </c>
      <c r="C16" s="6">
        <f>B16/B7*100</f>
        <v>3.2138382962320513</v>
      </c>
      <c r="D16" s="6">
        <f>D17</f>
        <v>4430652</v>
      </c>
      <c r="E16" s="6">
        <f>D16/D7*100</f>
        <v>7.8834836710105325</v>
      </c>
      <c r="F16" s="6">
        <f t="shared" si="0"/>
        <v>2429652</v>
      </c>
      <c r="G16" s="20">
        <f t="shared" si="1"/>
        <v>121.42188905547226</v>
      </c>
      <c r="H16" s="96">
        <v>3039855</v>
      </c>
      <c r="I16" s="97">
        <f>H16/H7*100</f>
        <v>5.886534425301408</v>
      </c>
    </row>
    <row r="17" spans="1:9" ht="34.5" customHeight="1">
      <c r="A17" s="14" t="s">
        <v>99</v>
      </c>
      <c r="B17" s="6">
        <v>2001000</v>
      </c>
      <c r="C17" s="6">
        <f>B17/B7*100</f>
        <v>3.2138382962320513</v>
      </c>
      <c r="D17" s="6">
        <v>4430652</v>
      </c>
      <c r="E17" s="6">
        <f>D17/D7*100</f>
        <v>7.8834836710105325</v>
      </c>
      <c r="F17" s="6">
        <f t="shared" si="0"/>
        <v>2429652</v>
      </c>
      <c r="G17" s="20">
        <f t="shared" si="1"/>
        <v>121.42188905547226</v>
      </c>
      <c r="H17" s="96">
        <v>3039855</v>
      </c>
      <c r="I17" s="97">
        <f>H17/H7*100</f>
        <v>5.886534425301408</v>
      </c>
    </row>
    <row r="18" spans="1:9" s="12" customFormat="1" ht="34.5" customHeight="1">
      <c r="A18" s="15" t="s">
        <v>100</v>
      </c>
      <c r="B18" s="20">
        <f>B19+B21+B24+B27</f>
        <v>210641000</v>
      </c>
      <c r="C18" s="20">
        <f>B18/$B$7*100</f>
        <v>338.31389932864346</v>
      </c>
      <c r="D18" s="20">
        <f>D19+D21+D24+D27</f>
        <v>191618393</v>
      </c>
      <c r="E18" s="20">
        <f>D18/$D$7*100</f>
        <v>340.94766916489465</v>
      </c>
      <c r="F18" s="20">
        <f t="shared" si="0"/>
        <v>-19022607</v>
      </c>
      <c r="G18" s="20">
        <f t="shared" si="1"/>
        <v>-9.030818786466073</v>
      </c>
      <c r="H18" s="98">
        <v>268904615</v>
      </c>
      <c r="I18" s="99">
        <f>H18/$H$7*100</f>
        <v>520.7209795598544</v>
      </c>
    </row>
    <row r="19" spans="1:9" ht="34.5" customHeight="1">
      <c r="A19" s="14" t="s">
        <v>101</v>
      </c>
      <c r="B19" s="6">
        <f>B20</f>
        <v>0</v>
      </c>
      <c r="C19" s="20">
        <f aca="true" t="shared" si="2" ref="C19:C33">B19/$B$7*100</f>
        <v>0</v>
      </c>
      <c r="D19" s="6">
        <f>D20</f>
        <v>0</v>
      </c>
      <c r="E19" s="20">
        <f aca="true" t="shared" si="3" ref="E19:E33">D19/$D$7*100</f>
        <v>0</v>
      </c>
      <c r="F19" s="6">
        <f t="shared" si="0"/>
        <v>0</v>
      </c>
      <c r="G19" s="20" t="e">
        <f t="shared" si="1"/>
        <v>#DIV/0!</v>
      </c>
      <c r="H19" s="96">
        <v>0</v>
      </c>
      <c r="I19" s="99">
        <f aca="true" t="shared" si="4" ref="I19:I33">H19/$H$7*100</f>
        <v>0</v>
      </c>
    </row>
    <row r="20" spans="1:9" ht="34.5" customHeight="1">
      <c r="A20" s="14" t="s">
        <v>102</v>
      </c>
      <c r="B20" s="6"/>
      <c r="C20" s="20">
        <f t="shared" si="2"/>
        <v>0</v>
      </c>
      <c r="D20" s="6">
        <v>0</v>
      </c>
      <c r="E20" s="20">
        <f t="shared" si="3"/>
        <v>0</v>
      </c>
      <c r="F20" s="6">
        <f t="shared" si="0"/>
        <v>0</v>
      </c>
      <c r="G20" s="20" t="e">
        <f t="shared" si="1"/>
        <v>#DIV/0!</v>
      </c>
      <c r="H20" s="96">
        <v>0</v>
      </c>
      <c r="I20" s="99">
        <f t="shared" si="4"/>
        <v>0</v>
      </c>
    </row>
    <row r="21" spans="1:9" ht="34.5" customHeight="1">
      <c r="A21" s="14" t="s">
        <v>103</v>
      </c>
      <c r="B21" s="6">
        <f>B22+B23</f>
        <v>208027000</v>
      </c>
      <c r="C21" s="20">
        <f t="shared" si="2"/>
        <v>334.1155118691979</v>
      </c>
      <c r="D21" s="6">
        <f>D22+D23</f>
        <v>187070626</v>
      </c>
      <c r="E21" s="20">
        <f t="shared" si="3"/>
        <v>332.85580212499616</v>
      </c>
      <c r="F21" s="6">
        <f t="shared" si="0"/>
        <v>-20956374</v>
      </c>
      <c r="G21" s="20">
        <f t="shared" si="1"/>
        <v>-10.073872141597004</v>
      </c>
      <c r="H21" s="96">
        <v>213153910</v>
      </c>
      <c r="I21" s="99">
        <f t="shared" si="4"/>
        <v>412.7623946216507</v>
      </c>
    </row>
    <row r="22" spans="1:9" ht="34.5" customHeight="1">
      <c r="A22" s="14" t="s">
        <v>106</v>
      </c>
      <c r="B22" s="6">
        <v>2418000</v>
      </c>
      <c r="C22" s="20">
        <f t="shared" si="2"/>
        <v>3.8835887057916545</v>
      </c>
      <c r="D22" s="6">
        <v>2405063</v>
      </c>
      <c r="E22" s="20">
        <f t="shared" si="3"/>
        <v>4.279341931673172</v>
      </c>
      <c r="F22" s="6">
        <f>D22-B22</f>
        <v>-12937</v>
      </c>
      <c r="G22" s="20">
        <f t="shared" si="1"/>
        <v>-0.5350289495450786</v>
      </c>
      <c r="H22" s="96">
        <v>35151371</v>
      </c>
      <c r="I22" s="99">
        <f t="shared" si="4"/>
        <v>68.06895575217948</v>
      </c>
    </row>
    <row r="23" spans="1:9" ht="34.5" customHeight="1">
      <c r="A23" s="14" t="s">
        <v>105</v>
      </c>
      <c r="B23" s="6">
        <v>205609000</v>
      </c>
      <c r="C23" s="20">
        <f t="shared" si="2"/>
        <v>330.23192316340624</v>
      </c>
      <c r="D23" s="6">
        <v>184665563</v>
      </c>
      <c r="E23" s="20">
        <f t="shared" si="3"/>
        <v>328.576460193323</v>
      </c>
      <c r="F23" s="6">
        <f t="shared" si="0"/>
        <v>-20943437</v>
      </c>
      <c r="G23" s="20">
        <f t="shared" si="1"/>
        <v>-10.186050707897028</v>
      </c>
      <c r="H23" s="96">
        <v>178002539</v>
      </c>
      <c r="I23" s="99">
        <f t="shared" si="4"/>
        <v>344.6934388694712</v>
      </c>
    </row>
    <row r="24" spans="1:9" ht="34.5" customHeight="1">
      <c r="A24" s="14" t="s">
        <v>146</v>
      </c>
      <c r="B24" s="6">
        <f>SUM(B25:B26)</f>
        <v>2614000</v>
      </c>
      <c r="C24" s="20">
        <f t="shared" si="2"/>
        <v>4.198387459445569</v>
      </c>
      <c r="D24" s="6">
        <f>SUM(D25:D26)</f>
        <v>4547767</v>
      </c>
      <c r="E24" s="20">
        <f t="shared" si="3"/>
        <v>8.091867039898542</v>
      </c>
      <c r="F24" s="6">
        <f t="shared" si="0"/>
        <v>1933767</v>
      </c>
      <c r="G24" s="20">
        <f t="shared" si="1"/>
        <v>73.97731446059679</v>
      </c>
      <c r="H24" s="96">
        <v>9143025</v>
      </c>
      <c r="I24" s="99">
        <f t="shared" si="4"/>
        <v>17.70503244855146</v>
      </c>
    </row>
    <row r="25" spans="1:9" ht="34.5" customHeight="1">
      <c r="A25" s="14" t="s">
        <v>106</v>
      </c>
      <c r="B25" s="6">
        <v>1961000</v>
      </c>
      <c r="C25" s="20">
        <f t="shared" si="2"/>
        <v>3.1495936526292123</v>
      </c>
      <c r="D25" s="6">
        <v>4444226</v>
      </c>
      <c r="E25" s="20">
        <f t="shared" si="3"/>
        <v>7.907635964476663</v>
      </c>
      <c r="F25" s="6">
        <f t="shared" si="0"/>
        <v>2483226</v>
      </c>
      <c r="G25" s="20">
        <f t="shared" si="1"/>
        <v>126.63059663437022</v>
      </c>
      <c r="H25" s="96">
        <v>9143025</v>
      </c>
      <c r="I25" s="99">
        <f t="shared" si="4"/>
        <v>17.70503244855146</v>
      </c>
    </row>
    <row r="26" spans="1:9" ht="34.5" customHeight="1">
      <c r="A26" s="14" t="s">
        <v>102</v>
      </c>
      <c r="B26" s="6">
        <v>653000</v>
      </c>
      <c r="C26" s="20">
        <f t="shared" si="2"/>
        <v>1.0487938068163567</v>
      </c>
      <c r="D26" s="6">
        <v>103541</v>
      </c>
      <c r="E26" s="20">
        <f t="shared" si="3"/>
        <v>0.18423107542187958</v>
      </c>
      <c r="F26" s="6">
        <f t="shared" si="0"/>
        <v>-549459</v>
      </c>
      <c r="G26" s="20">
        <f t="shared" si="1"/>
        <v>-84.143797856049</v>
      </c>
      <c r="H26" s="96">
        <v>0</v>
      </c>
      <c r="I26" s="99">
        <f t="shared" si="4"/>
        <v>0</v>
      </c>
    </row>
    <row r="27" spans="1:9" ht="40.5" customHeight="1">
      <c r="A27" s="14" t="s">
        <v>129</v>
      </c>
      <c r="B27" s="6">
        <f>SUM(B28:B29)</f>
        <v>0</v>
      </c>
      <c r="C27" s="20">
        <f t="shared" si="2"/>
        <v>0</v>
      </c>
      <c r="D27" s="6">
        <f>SUM(D28:D29)</f>
        <v>0</v>
      </c>
      <c r="E27" s="20">
        <f t="shared" si="3"/>
        <v>0</v>
      </c>
      <c r="F27" s="6">
        <f>SUM(F28:F29)</f>
        <v>0</v>
      </c>
      <c r="G27" s="20" t="e">
        <f t="shared" si="1"/>
        <v>#DIV/0!</v>
      </c>
      <c r="H27" s="96">
        <v>46607680</v>
      </c>
      <c r="I27" s="99">
        <f t="shared" si="4"/>
        <v>90.25355248965228</v>
      </c>
    </row>
    <row r="28" spans="1:9" ht="40.5" customHeight="1">
      <c r="A28" s="14" t="s">
        <v>106</v>
      </c>
      <c r="B28" s="6">
        <v>0</v>
      </c>
      <c r="C28" s="20">
        <f t="shared" si="2"/>
        <v>0</v>
      </c>
      <c r="D28" s="6">
        <v>0</v>
      </c>
      <c r="E28" s="20">
        <f t="shared" si="3"/>
        <v>0</v>
      </c>
      <c r="F28" s="6">
        <f>D28-B28</f>
        <v>0</v>
      </c>
      <c r="G28" s="20" t="e">
        <f t="shared" si="1"/>
        <v>#DIV/0!</v>
      </c>
      <c r="H28" s="96">
        <v>46607680</v>
      </c>
      <c r="I28" s="99">
        <f t="shared" si="4"/>
        <v>90.25355248965228</v>
      </c>
    </row>
    <row r="29" spans="1:9" ht="34.5" customHeight="1">
      <c r="A29" s="14" t="s">
        <v>102</v>
      </c>
      <c r="B29" s="6">
        <v>0</v>
      </c>
      <c r="C29" s="20">
        <f t="shared" si="2"/>
        <v>0</v>
      </c>
      <c r="D29" s="6">
        <v>0</v>
      </c>
      <c r="E29" s="20">
        <f t="shared" si="3"/>
        <v>0</v>
      </c>
      <c r="F29" s="6">
        <f>D29-B29</f>
        <v>0</v>
      </c>
      <c r="G29" s="20" t="e">
        <f t="shared" si="1"/>
        <v>#DIV/0!</v>
      </c>
      <c r="H29" s="96">
        <v>0</v>
      </c>
      <c r="I29" s="99">
        <f t="shared" si="4"/>
        <v>0</v>
      </c>
    </row>
    <row r="30" spans="1:9" ht="34.5" customHeight="1">
      <c r="A30" s="15" t="s">
        <v>104</v>
      </c>
      <c r="B30" s="20">
        <f>B7-B18</f>
        <v>-148379000</v>
      </c>
      <c r="C30" s="20">
        <f t="shared" si="2"/>
        <v>-238.31389932864346</v>
      </c>
      <c r="D30" s="20">
        <f>D7-D18</f>
        <v>-135416691</v>
      </c>
      <c r="E30" s="20">
        <f t="shared" si="3"/>
        <v>-240.94766916489468</v>
      </c>
      <c r="F30" s="20">
        <f t="shared" si="0"/>
        <v>12962309</v>
      </c>
      <c r="G30" s="20">
        <f t="shared" si="1"/>
        <v>-8.735945787476664</v>
      </c>
      <c r="H30" s="98">
        <v>-217263789</v>
      </c>
      <c r="I30" s="99">
        <f t="shared" si="4"/>
        <v>-420.7209795598544</v>
      </c>
    </row>
    <row r="31" spans="1:9" ht="34.5" customHeight="1">
      <c r="A31" s="16" t="s">
        <v>140</v>
      </c>
      <c r="B31" s="20"/>
      <c r="C31" s="20">
        <f t="shared" si="2"/>
        <v>0</v>
      </c>
      <c r="D31" s="20"/>
      <c r="E31" s="20">
        <f t="shared" si="3"/>
        <v>0</v>
      </c>
      <c r="F31" s="20"/>
      <c r="G31" s="20" t="e">
        <f t="shared" si="1"/>
        <v>#DIV/0!</v>
      </c>
      <c r="H31" s="100"/>
      <c r="I31" s="99">
        <f t="shared" si="4"/>
        <v>0</v>
      </c>
    </row>
    <row r="32" spans="1:9" ht="34.5" customHeight="1">
      <c r="A32" s="16" t="s">
        <v>137</v>
      </c>
      <c r="B32" s="20"/>
      <c r="C32" s="20">
        <f t="shared" si="2"/>
        <v>0</v>
      </c>
      <c r="D32" s="20"/>
      <c r="E32" s="20">
        <f t="shared" si="3"/>
        <v>0</v>
      </c>
      <c r="F32" s="20"/>
      <c r="G32" s="20" t="e">
        <f t="shared" si="1"/>
        <v>#DIV/0!</v>
      </c>
      <c r="H32" s="100"/>
      <c r="I32" s="99">
        <f t="shared" si="4"/>
        <v>0</v>
      </c>
    </row>
    <row r="33" spans="1:9" ht="34.5" customHeight="1" thickBot="1">
      <c r="A33" s="17" t="s">
        <v>141</v>
      </c>
      <c r="B33" s="23">
        <f>SUM(B30:B31)</f>
        <v>-148379000</v>
      </c>
      <c r="C33" s="23">
        <f t="shared" si="2"/>
        <v>-238.31389932864346</v>
      </c>
      <c r="D33" s="23">
        <f>D30+D31</f>
        <v>-135416691</v>
      </c>
      <c r="E33" s="20">
        <f t="shared" si="3"/>
        <v>-240.94766916489468</v>
      </c>
      <c r="F33" s="23">
        <f t="shared" si="0"/>
        <v>12962309</v>
      </c>
      <c r="G33" s="23">
        <f t="shared" si="1"/>
        <v>-8.735945787476664</v>
      </c>
      <c r="H33" s="101">
        <v>-217263789</v>
      </c>
      <c r="I33" s="102">
        <f t="shared" si="4"/>
        <v>-420.7209795598544</v>
      </c>
    </row>
    <row r="34" spans="1:9" s="12" customFormat="1" ht="34.5" customHeight="1">
      <c r="A34" s="121">
        <v>1</v>
      </c>
      <c r="B34" s="121"/>
      <c r="C34" s="121"/>
      <c r="D34" s="121"/>
      <c r="E34" s="121"/>
      <c r="F34" s="121"/>
      <c r="G34" s="121"/>
      <c r="H34" s="121"/>
      <c r="I34" s="121"/>
    </row>
    <row r="35" spans="1:9" s="12" customFormat="1" ht="10.5" customHeight="1">
      <c r="A35" s="2"/>
      <c r="B35" s="2"/>
      <c r="C35" s="2"/>
      <c r="D35" s="2"/>
      <c r="E35" s="2"/>
      <c r="F35" s="2"/>
      <c r="G35" s="2"/>
      <c r="H35" s="103"/>
      <c r="I35" s="103"/>
    </row>
    <row r="38" spans="1:9" s="7" customFormat="1" ht="49.5" customHeight="1">
      <c r="A38" s="120"/>
      <c r="B38" s="120"/>
      <c r="C38" s="120"/>
      <c r="D38" s="120"/>
      <c r="E38" s="120"/>
      <c r="F38" s="120"/>
      <c r="G38" s="120"/>
      <c r="H38" s="120"/>
      <c r="I38" s="120"/>
    </row>
  </sheetData>
  <sheetProtection/>
  <mergeCells count="11">
    <mergeCell ref="A38:I38"/>
    <mergeCell ref="A34:I34"/>
    <mergeCell ref="H5:I5"/>
    <mergeCell ref="D5:E5"/>
    <mergeCell ref="A5:A6"/>
    <mergeCell ref="F5:G5"/>
    <mergeCell ref="B5:C5"/>
    <mergeCell ref="A1:I1"/>
    <mergeCell ref="A2:I2"/>
    <mergeCell ref="A3:I3"/>
    <mergeCell ref="A4:I4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portrait" paperSize="9" scale="60" r:id="rId3"/>
  <headerFooter alignWithMargins="0">
    <oddFooter>&amp;C&amp;"標楷體,標準"&amp;14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PageLayoutView="0" workbookViewId="0" topLeftCell="A1">
      <pane xSplit="7" ySplit="6" topLeftCell="H20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B17" sqref="B17"/>
    </sheetView>
  </sheetViews>
  <sheetFormatPr defaultColWidth="9.00390625" defaultRowHeight="30" customHeight="1"/>
  <cols>
    <col min="1" max="1" width="36.625" style="2" customWidth="1"/>
    <col min="2" max="2" width="22.625" style="2" customWidth="1"/>
    <col min="3" max="3" width="13.625" style="2" customWidth="1"/>
    <col min="4" max="4" width="22.625" style="90" customWidth="1"/>
    <col min="5" max="5" width="13.625" style="90" customWidth="1"/>
    <col min="6" max="6" width="22.625" style="2" customWidth="1"/>
    <col min="7" max="7" width="13.625" style="2" customWidth="1"/>
    <col min="8" max="16384" width="9.00390625" style="2" customWidth="1"/>
  </cols>
  <sheetData>
    <row r="1" spans="1:7" s="3" customFormat="1" ht="32.25" customHeight="1">
      <c r="A1" s="135" t="s">
        <v>52</v>
      </c>
      <c r="B1" s="135"/>
      <c r="C1" s="135"/>
      <c r="D1" s="135"/>
      <c r="E1" s="135"/>
      <c r="F1" s="135"/>
      <c r="G1" s="135"/>
    </row>
    <row r="2" spans="1:7" s="1" customFormat="1" ht="36.75" customHeight="1">
      <c r="A2" s="110" t="s">
        <v>53</v>
      </c>
      <c r="B2" s="110"/>
      <c r="C2" s="110"/>
      <c r="D2" s="110"/>
      <c r="E2" s="110"/>
      <c r="F2" s="110"/>
      <c r="G2" s="110"/>
    </row>
    <row r="3" spans="1:7" ht="19.5">
      <c r="A3" s="111" t="s">
        <v>150</v>
      </c>
      <c r="B3" s="111"/>
      <c r="C3" s="111"/>
      <c r="D3" s="111"/>
      <c r="E3" s="111"/>
      <c r="F3" s="111"/>
      <c r="G3" s="111"/>
    </row>
    <row r="4" spans="1:7" ht="20.25" thickBot="1">
      <c r="A4" s="118" t="s">
        <v>0</v>
      </c>
      <c r="B4" s="118"/>
      <c r="C4" s="118"/>
      <c r="D4" s="118"/>
      <c r="E4" s="118"/>
      <c r="F4" s="118"/>
      <c r="G4" s="118"/>
    </row>
    <row r="5" spans="1:7" s="5" customFormat="1" ht="39.75" customHeight="1">
      <c r="A5" s="126" t="s">
        <v>11</v>
      </c>
      <c r="B5" s="131" t="s">
        <v>50</v>
      </c>
      <c r="C5" s="131"/>
      <c r="D5" s="132" t="s">
        <v>151</v>
      </c>
      <c r="E5" s="132"/>
      <c r="F5" s="133" t="s">
        <v>7</v>
      </c>
      <c r="G5" s="134"/>
    </row>
    <row r="6" spans="1:7" s="5" customFormat="1" ht="39.75" customHeight="1">
      <c r="A6" s="127"/>
      <c r="B6" s="4" t="s">
        <v>12</v>
      </c>
      <c r="C6" s="4" t="s">
        <v>1</v>
      </c>
      <c r="D6" s="83" t="s">
        <v>152</v>
      </c>
      <c r="E6" s="83" t="s">
        <v>153</v>
      </c>
      <c r="F6" s="4" t="s">
        <v>12</v>
      </c>
      <c r="G6" s="68" t="s">
        <v>1</v>
      </c>
    </row>
    <row r="7" spans="1:7" s="12" customFormat="1" ht="43.5" customHeight="1">
      <c r="A7" s="34" t="s">
        <v>54</v>
      </c>
      <c r="B7" s="20">
        <f>B32</f>
        <v>12190006</v>
      </c>
      <c r="C7" s="20">
        <f>B7/B32*100</f>
        <v>100</v>
      </c>
      <c r="D7" s="84">
        <v>15145488</v>
      </c>
      <c r="E7" s="84">
        <f>D7/D32*100</f>
        <v>100</v>
      </c>
      <c r="F7" s="18">
        <f>B7-D7</f>
        <v>-2955482</v>
      </c>
      <c r="G7" s="19">
        <f aca="true" t="shared" si="0" ref="G7:G32">F7/D7*100</f>
        <v>-19.513943690688606</v>
      </c>
    </row>
    <row r="8" spans="1:7" ht="43.5" customHeight="1">
      <c r="A8" s="25" t="s">
        <v>55</v>
      </c>
      <c r="B8" s="6">
        <f>B9+B11+B15</f>
        <v>12124594</v>
      </c>
      <c r="C8" s="6">
        <f>B8/B32*100</f>
        <v>99.46339649053495</v>
      </c>
      <c r="D8" s="85">
        <v>15145488</v>
      </c>
      <c r="E8" s="85">
        <f>D8/D32*100</f>
        <v>100</v>
      </c>
      <c r="F8" s="6">
        <f aca="true" t="shared" si="1" ref="F8:F27">B8-D8</f>
        <v>-3020894</v>
      </c>
      <c r="G8" s="21">
        <f t="shared" si="0"/>
        <v>-19.94583469347439</v>
      </c>
    </row>
    <row r="9" spans="1:7" ht="43.5" customHeight="1">
      <c r="A9" s="25" t="s">
        <v>56</v>
      </c>
      <c r="B9" s="6">
        <f>B10</f>
        <v>10163040</v>
      </c>
      <c r="C9" s="6">
        <f>B9/B32*100</f>
        <v>83.37190318035938</v>
      </c>
      <c r="D9" s="85">
        <v>12375147</v>
      </c>
      <c r="E9" s="85">
        <f>D9/D32*100</f>
        <v>81.70847317696202</v>
      </c>
      <c r="F9" s="6">
        <f t="shared" si="1"/>
        <v>-2212107</v>
      </c>
      <c r="G9" s="21">
        <f t="shared" si="0"/>
        <v>-17.87539978312985</v>
      </c>
    </row>
    <row r="10" spans="1:7" ht="43.5" customHeight="1">
      <c r="A10" s="25" t="s">
        <v>57</v>
      </c>
      <c r="B10" s="6">
        <v>10163040</v>
      </c>
      <c r="C10" s="6">
        <f>B10/B32*100</f>
        <v>83.37190318035938</v>
      </c>
      <c r="D10" s="85">
        <v>10784688</v>
      </c>
      <c r="E10" s="85">
        <f>D10/D32*100</f>
        <v>71.20726648094798</v>
      </c>
      <c r="F10" s="6">
        <f t="shared" si="1"/>
        <v>-621648</v>
      </c>
      <c r="G10" s="21">
        <f t="shared" si="0"/>
        <v>-5.764172315416078</v>
      </c>
    </row>
    <row r="11" spans="1:7" ht="43.5" customHeight="1">
      <c r="A11" s="25" t="s">
        <v>58</v>
      </c>
      <c r="B11" s="6">
        <f>B12+B13+B14</f>
        <v>1919089</v>
      </c>
      <c r="C11" s="6">
        <f>B11/B32*100</f>
        <v>15.743134170729695</v>
      </c>
      <c r="D11" s="85">
        <v>2770341</v>
      </c>
      <c r="E11" s="85">
        <f>D11/D32*100</f>
        <v>18.29152682303799</v>
      </c>
      <c r="F11" s="6">
        <f t="shared" si="1"/>
        <v>-851252</v>
      </c>
      <c r="G11" s="21">
        <f t="shared" si="0"/>
        <v>-30.72733645424877</v>
      </c>
    </row>
    <row r="12" spans="1:7" ht="43.5" customHeight="1">
      <c r="A12" s="25" t="s">
        <v>59</v>
      </c>
      <c r="B12" s="6">
        <v>1919089</v>
      </c>
      <c r="C12" s="6">
        <f>B12/B32*100</f>
        <v>15.743134170729695</v>
      </c>
      <c r="D12" s="85">
        <v>401445</v>
      </c>
      <c r="E12" s="85">
        <f>D12/D32*100</f>
        <v>2.6505913840478432</v>
      </c>
      <c r="F12" s="6">
        <f t="shared" si="1"/>
        <v>1517644</v>
      </c>
      <c r="G12" s="21">
        <f t="shared" si="0"/>
        <v>378.0453113128822</v>
      </c>
    </row>
    <row r="13" spans="1:7" ht="43.5" customHeight="1" hidden="1">
      <c r="A13" s="25" t="s">
        <v>60</v>
      </c>
      <c r="B13" s="6">
        <v>0</v>
      </c>
      <c r="C13" s="6">
        <f>B13/B32*100</f>
        <v>0</v>
      </c>
      <c r="D13" s="85"/>
      <c r="E13" s="85">
        <f>D13/D32*100</f>
        <v>0</v>
      </c>
      <c r="F13" s="6">
        <f t="shared" si="1"/>
        <v>0</v>
      </c>
      <c r="G13" s="21" t="e">
        <f t="shared" si="0"/>
        <v>#DIV/0!</v>
      </c>
    </row>
    <row r="14" spans="1:7" ht="43.5" customHeight="1" hidden="1">
      <c r="A14" s="25" t="s">
        <v>61</v>
      </c>
      <c r="B14" s="6"/>
      <c r="C14" s="6">
        <f>B14/B32*100</f>
        <v>0</v>
      </c>
      <c r="D14" s="86"/>
      <c r="E14" s="85">
        <f>D14/D32*100</f>
        <v>0</v>
      </c>
      <c r="F14" s="6">
        <f t="shared" si="1"/>
        <v>0</v>
      </c>
      <c r="G14" s="21" t="e">
        <f t="shared" si="0"/>
        <v>#DIV/0!</v>
      </c>
    </row>
    <row r="15" spans="1:7" ht="43.5" customHeight="1">
      <c r="A15" s="25" t="s">
        <v>130</v>
      </c>
      <c r="B15" s="6">
        <f>B16</f>
        <v>42465</v>
      </c>
      <c r="C15" s="6">
        <f>B15/B32*100</f>
        <v>0.34835913944587066</v>
      </c>
      <c r="D15" s="85">
        <v>0</v>
      </c>
      <c r="E15" s="85">
        <f>D15/D32*100</f>
        <v>0</v>
      </c>
      <c r="F15" s="6">
        <f t="shared" si="1"/>
        <v>42465</v>
      </c>
      <c r="G15" s="21" t="e">
        <f t="shared" si="0"/>
        <v>#DIV/0!</v>
      </c>
    </row>
    <row r="16" spans="1:7" ht="43.5" customHeight="1">
      <c r="A16" s="25" t="s">
        <v>131</v>
      </c>
      <c r="B16" s="6">
        <v>42465</v>
      </c>
      <c r="C16" s="6">
        <f>B16/B32*100</f>
        <v>0.34835913944587066</v>
      </c>
      <c r="D16" s="85">
        <v>130684</v>
      </c>
      <c r="E16" s="85">
        <f>D16/D32*100</f>
        <v>0.8628576378654819</v>
      </c>
      <c r="F16" s="6">
        <f t="shared" si="1"/>
        <v>-88219</v>
      </c>
      <c r="G16" s="21">
        <f t="shared" si="0"/>
        <v>-67.50558599369472</v>
      </c>
    </row>
    <row r="17" spans="1:7" ht="43.5" customHeight="1">
      <c r="A17" s="26" t="s">
        <v>62</v>
      </c>
      <c r="B17" s="9">
        <f>B18+B20</f>
        <v>64962</v>
      </c>
      <c r="C17" s="9">
        <f>B17/B32*100</f>
        <v>0.5329119608308642</v>
      </c>
      <c r="D17" s="87">
        <v>0</v>
      </c>
      <c r="E17" s="87">
        <f>D17/D32*100</f>
        <v>0</v>
      </c>
      <c r="F17" s="6">
        <f t="shared" si="1"/>
        <v>64962</v>
      </c>
      <c r="G17" s="21" t="e">
        <f t="shared" si="0"/>
        <v>#DIV/0!</v>
      </c>
    </row>
    <row r="18" spans="1:7" ht="43.5" customHeight="1" hidden="1">
      <c r="A18" s="25" t="s">
        <v>63</v>
      </c>
      <c r="B18" s="6">
        <f>B19</f>
        <v>0</v>
      </c>
      <c r="C18" s="6">
        <f>B18/B32*100</f>
        <v>0</v>
      </c>
      <c r="D18" s="85">
        <v>0</v>
      </c>
      <c r="E18" s="85">
        <f>D18/D32*100</f>
        <v>0</v>
      </c>
      <c r="F18" s="6">
        <f t="shared" si="1"/>
        <v>0</v>
      </c>
      <c r="G18" s="21" t="e">
        <f t="shared" si="0"/>
        <v>#DIV/0!</v>
      </c>
    </row>
    <row r="19" spans="1:7" ht="43.5" customHeight="1" hidden="1">
      <c r="A19" s="25" t="s">
        <v>64</v>
      </c>
      <c r="B19" s="6">
        <v>0</v>
      </c>
      <c r="C19" s="6">
        <f>B19/B32*100</f>
        <v>0</v>
      </c>
      <c r="D19" s="85">
        <v>0</v>
      </c>
      <c r="E19" s="85">
        <f>D19/D32*100</f>
        <v>0</v>
      </c>
      <c r="F19" s="6">
        <f t="shared" si="1"/>
        <v>0</v>
      </c>
      <c r="G19" s="21" t="e">
        <f t="shared" si="0"/>
        <v>#DIV/0!</v>
      </c>
    </row>
    <row r="20" spans="1:7" ht="43.5" customHeight="1">
      <c r="A20" s="25" t="s">
        <v>65</v>
      </c>
      <c r="B20" s="6">
        <f>B21</f>
        <v>64962</v>
      </c>
      <c r="C20" s="6">
        <f>B20/B32*100</f>
        <v>0.5329119608308642</v>
      </c>
      <c r="D20" s="85">
        <v>0</v>
      </c>
      <c r="E20" s="85">
        <f>D20/D32*100</f>
        <v>0</v>
      </c>
      <c r="F20" s="6">
        <f t="shared" si="1"/>
        <v>64962</v>
      </c>
      <c r="G20" s="21" t="e">
        <f t="shared" si="0"/>
        <v>#DIV/0!</v>
      </c>
    </row>
    <row r="21" spans="1:7" ht="43.5" customHeight="1">
      <c r="A21" s="25" t="s">
        <v>66</v>
      </c>
      <c r="B21" s="6">
        <v>64962</v>
      </c>
      <c r="C21" s="6">
        <f>B21/B32*100</f>
        <v>0.5329119608308642</v>
      </c>
      <c r="D21" s="85">
        <v>21712</v>
      </c>
      <c r="E21" s="85">
        <f>D21/D32*100</f>
        <v>0.14335622595983702</v>
      </c>
      <c r="F21" s="6">
        <f t="shared" si="1"/>
        <v>43250</v>
      </c>
      <c r="G21" s="21">
        <f t="shared" si="0"/>
        <v>199.19859985261604</v>
      </c>
    </row>
    <row r="22" spans="1:7" ht="43.5" customHeight="1">
      <c r="A22" s="25" t="s">
        <v>67</v>
      </c>
      <c r="B22" s="6">
        <f>B23+B25</f>
        <v>450</v>
      </c>
      <c r="C22" s="6">
        <f>B22/B32*100</f>
        <v>0.0036915486341844296</v>
      </c>
      <c r="D22" s="85">
        <v>0</v>
      </c>
      <c r="E22" s="85">
        <f>D22/D32*100</f>
        <v>0</v>
      </c>
      <c r="F22" s="6">
        <f t="shared" si="1"/>
        <v>450</v>
      </c>
      <c r="G22" s="21" t="e">
        <f t="shared" si="0"/>
        <v>#DIV/0!</v>
      </c>
    </row>
    <row r="23" spans="1:7" ht="43.5" customHeight="1">
      <c r="A23" s="25" t="s">
        <v>68</v>
      </c>
      <c r="B23" s="6">
        <f>B24</f>
        <v>450</v>
      </c>
      <c r="C23" s="6">
        <f>B23/B32*100</f>
        <v>0.0036915486341844296</v>
      </c>
      <c r="D23" s="85">
        <v>0</v>
      </c>
      <c r="E23" s="85">
        <f>D23/D32*100</f>
        <v>0</v>
      </c>
      <c r="F23" s="6">
        <f t="shared" si="1"/>
        <v>450</v>
      </c>
      <c r="G23" s="21" t="e">
        <f t="shared" si="0"/>
        <v>#DIV/0!</v>
      </c>
    </row>
    <row r="24" spans="1:7" ht="43.5" customHeight="1">
      <c r="A24" s="25" t="s">
        <v>157</v>
      </c>
      <c r="B24" s="6">
        <v>450</v>
      </c>
      <c r="C24" s="6">
        <f>B24/B32*100</f>
        <v>0.0036915486341844296</v>
      </c>
      <c r="D24" s="85">
        <v>0</v>
      </c>
      <c r="E24" s="85">
        <f>D24/D32*100</f>
        <v>0</v>
      </c>
      <c r="F24" s="6">
        <f t="shared" si="1"/>
        <v>450</v>
      </c>
      <c r="G24" s="21" t="e">
        <f t="shared" si="0"/>
        <v>#DIV/0!</v>
      </c>
    </row>
    <row r="25" spans="1:7" ht="43.5" customHeight="1" hidden="1">
      <c r="A25" s="25" t="s">
        <v>69</v>
      </c>
      <c r="B25" s="6">
        <f>B26+B27</f>
        <v>0</v>
      </c>
      <c r="C25" s="6">
        <f>B25/B32*100</f>
        <v>0</v>
      </c>
      <c r="D25" s="85">
        <v>0</v>
      </c>
      <c r="E25" s="85">
        <f>D25/D32*100</f>
        <v>0</v>
      </c>
      <c r="F25" s="6">
        <f t="shared" si="1"/>
        <v>0</v>
      </c>
      <c r="G25" s="21" t="e">
        <f t="shared" si="0"/>
        <v>#DIV/0!</v>
      </c>
    </row>
    <row r="26" spans="1:7" ht="43.5" customHeight="1" hidden="1">
      <c r="A26" s="25" t="s">
        <v>70</v>
      </c>
      <c r="B26" s="6"/>
      <c r="C26" s="6">
        <f>B26/B32*100</f>
        <v>0</v>
      </c>
      <c r="D26" s="85"/>
      <c r="E26" s="85">
        <f>D26/D32*100</f>
        <v>0</v>
      </c>
      <c r="F26" s="6">
        <f t="shared" si="1"/>
        <v>0</v>
      </c>
      <c r="G26" s="21" t="e">
        <f t="shared" si="0"/>
        <v>#DIV/0!</v>
      </c>
    </row>
    <row r="27" spans="1:7" ht="43.5" customHeight="1" hidden="1">
      <c r="A27" s="26" t="s">
        <v>71</v>
      </c>
      <c r="B27" s="6"/>
      <c r="C27" s="6">
        <f>B27/B32*100</f>
        <v>0</v>
      </c>
      <c r="D27" s="85"/>
      <c r="E27" s="85">
        <f>D27/D32*100</f>
        <v>0</v>
      </c>
      <c r="F27" s="6">
        <f t="shared" si="1"/>
        <v>0</v>
      </c>
      <c r="G27" s="21" t="e">
        <f t="shared" si="0"/>
        <v>#DIV/0!</v>
      </c>
    </row>
    <row r="28" spans="1:7" ht="43.5" customHeight="1" hidden="1">
      <c r="A28" s="25" t="s">
        <v>158</v>
      </c>
      <c r="B28" s="6">
        <f>B29</f>
        <v>0</v>
      </c>
      <c r="C28" s="6" t="e">
        <f>B28/B38*100</f>
        <v>#DIV/0!</v>
      </c>
      <c r="D28" s="85">
        <v>0</v>
      </c>
      <c r="E28" s="85" t="e">
        <f>D28/D38*100</f>
        <v>#DIV/0!</v>
      </c>
      <c r="F28" s="6">
        <f>B28-D28</f>
        <v>0</v>
      </c>
      <c r="G28" s="21" t="e">
        <f>F28/D28*100</f>
        <v>#DIV/0!</v>
      </c>
    </row>
    <row r="29" spans="1:7" ht="43.5" customHeight="1" hidden="1">
      <c r="A29" s="25" t="s">
        <v>159</v>
      </c>
      <c r="B29" s="6">
        <f>B30+B31</f>
        <v>0</v>
      </c>
      <c r="C29" s="6" t="e">
        <f>B29/B38*100</f>
        <v>#DIV/0!</v>
      </c>
      <c r="D29" s="85">
        <v>0</v>
      </c>
      <c r="E29" s="85" t="e">
        <f>D29/D38*100</f>
        <v>#DIV/0!</v>
      </c>
      <c r="F29" s="6">
        <f>B29-D29</f>
        <v>0</v>
      </c>
      <c r="G29" s="21" t="e">
        <f>F29/D29*100</f>
        <v>#DIV/0!</v>
      </c>
    </row>
    <row r="30" spans="1:7" ht="43.5" customHeight="1" hidden="1">
      <c r="A30" s="81" t="s">
        <v>160</v>
      </c>
      <c r="B30" s="6">
        <v>0</v>
      </c>
      <c r="C30" s="6" t="e">
        <f>B30/B38*100</f>
        <v>#DIV/0!</v>
      </c>
      <c r="D30" s="85"/>
      <c r="E30" s="85" t="e">
        <f>D30/D38*100</f>
        <v>#DIV/0!</v>
      </c>
      <c r="F30" s="6">
        <f>B30-D30</f>
        <v>0</v>
      </c>
      <c r="G30" s="21" t="e">
        <f>F30/D30*100</f>
        <v>#DIV/0!</v>
      </c>
    </row>
    <row r="31" spans="1:7" ht="43.5" customHeight="1" hidden="1">
      <c r="A31" s="81" t="s">
        <v>161</v>
      </c>
      <c r="B31" s="6">
        <v>0</v>
      </c>
      <c r="C31" s="6"/>
      <c r="D31" s="85"/>
      <c r="E31" s="85"/>
      <c r="F31" s="6"/>
      <c r="G31" s="21"/>
    </row>
    <row r="32" spans="1:7" s="12" customFormat="1" ht="43.5" customHeight="1" thickBot="1">
      <c r="A32" s="36" t="s">
        <v>3</v>
      </c>
      <c r="B32" s="23">
        <f>B8+B17+B22+B29</f>
        <v>12190006</v>
      </c>
      <c r="C32" s="23">
        <f>C8+C17+C22</f>
        <v>99.99999999999999</v>
      </c>
      <c r="D32" s="88">
        <v>15145488</v>
      </c>
      <c r="E32" s="88">
        <f>E8+E17+E22</f>
        <v>100</v>
      </c>
      <c r="F32" s="23">
        <f>B32-D32</f>
        <v>-2955482</v>
      </c>
      <c r="G32" s="24">
        <f t="shared" si="0"/>
        <v>-19.513943690688606</v>
      </c>
    </row>
    <row r="33" spans="1:7" ht="30" customHeight="1">
      <c r="A33" s="55">
        <v>3</v>
      </c>
      <c r="B33" s="55"/>
      <c r="C33" s="55"/>
      <c r="D33" s="89"/>
      <c r="E33" s="89"/>
      <c r="F33" s="55"/>
      <c r="G33" s="55"/>
    </row>
    <row r="34" spans="1:7" ht="30" customHeight="1">
      <c r="A34" s="55"/>
      <c r="B34" s="55"/>
      <c r="C34" s="55"/>
      <c r="D34" s="89"/>
      <c r="E34" s="89"/>
      <c r="F34" s="55"/>
      <c r="G34" s="55"/>
    </row>
  </sheetData>
  <sheetProtection/>
  <mergeCells count="8">
    <mergeCell ref="A5:A6"/>
    <mergeCell ref="B5:C5"/>
    <mergeCell ref="D5:E5"/>
    <mergeCell ref="F5:G5"/>
    <mergeCell ref="A1:G1"/>
    <mergeCell ref="A2:G2"/>
    <mergeCell ref="A3:G3"/>
    <mergeCell ref="A4:G4"/>
  </mergeCells>
  <printOptions horizontalCentered="1"/>
  <pageMargins left="0.15748031496062992" right="0.15748031496062992" top="0.5905511811023623" bottom="0.4330708661417323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1">
      <pane xSplit="7" ySplit="6" topLeftCell="H20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A20" sqref="A20:IV20"/>
    </sheetView>
  </sheetViews>
  <sheetFormatPr defaultColWidth="9.00390625" defaultRowHeight="25.5" customHeight="1"/>
  <cols>
    <col min="1" max="1" width="38.25390625" style="2" customWidth="1"/>
    <col min="2" max="2" width="22.625" style="2" customWidth="1"/>
    <col min="3" max="3" width="13.625" style="2" customWidth="1"/>
    <col min="4" max="4" width="22.625" style="90" customWidth="1"/>
    <col min="5" max="5" width="13.625" style="90" customWidth="1"/>
    <col min="6" max="6" width="22.00390625" style="2" customWidth="1"/>
    <col min="7" max="7" width="12.75390625" style="2" customWidth="1"/>
    <col min="8" max="16384" width="9.00390625" style="2" customWidth="1"/>
  </cols>
  <sheetData>
    <row r="1" spans="1:7" s="3" customFormat="1" ht="28.5" customHeight="1">
      <c r="A1" s="115" t="s">
        <v>52</v>
      </c>
      <c r="B1" s="115"/>
      <c r="C1" s="115"/>
      <c r="D1" s="115"/>
      <c r="E1" s="115"/>
      <c r="F1" s="115"/>
      <c r="G1" s="115"/>
    </row>
    <row r="2" spans="1:7" s="1" customFormat="1" ht="30" customHeight="1">
      <c r="A2" s="110" t="s">
        <v>53</v>
      </c>
      <c r="B2" s="110"/>
      <c r="C2" s="110"/>
      <c r="D2" s="110"/>
      <c r="E2" s="110"/>
      <c r="F2" s="110"/>
      <c r="G2" s="110"/>
    </row>
    <row r="3" spans="1:7" ht="19.5">
      <c r="A3" s="111" t="str">
        <f>'平衡表(資產)3'!A3:G3</f>
        <v>中華民國105年 12 月 31 日</v>
      </c>
      <c r="B3" s="111"/>
      <c r="C3" s="111"/>
      <c r="D3" s="111"/>
      <c r="E3" s="111"/>
      <c r="F3" s="111"/>
      <c r="G3" s="111"/>
    </row>
    <row r="4" spans="1:7" ht="20.25" thickBot="1">
      <c r="A4" s="118" t="s">
        <v>0</v>
      </c>
      <c r="B4" s="118"/>
      <c r="C4" s="118"/>
      <c r="D4" s="118"/>
      <c r="E4" s="118"/>
      <c r="F4" s="118"/>
      <c r="G4" s="118"/>
    </row>
    <row r="5" spans="1:7" s="5" customFormat="1" ht="39.75" customHeight="1">
      <c r="A5" s="126" t="s">
        <v>11</v>
      </c>
      <c r="B5" s="131" t="s">
        <v>50</v>
      </c>
      <c r="C5" s="131"/>
      <c r="D5" s="132" t="s">
        <v>51</v>
      </c>
      <c r="E5" s="132"/>
      <c r="F5" s="133" t="s">
        <v>7</v>
      </c>
      <c r="G5" s="134"/>
    </row>
    <row r="6" spans="1:7" s="5" customFormat="1" ht="39.75" customHeight="1">
      <c r="A6" s="127"/>
      <c r="B6" s="4" t="s">
        <v>12</v>
      </c>
      <c r="C6" s="4" t="s">
        <v>1</v>
      </c>
      <c r="D6" s="83" t="s">
        <v>12</v>
      </c>
      <c r="E6" s="83" t="s">
        <v>1</v>
      </c>
      <c r="F6" s="4" t="s">
        <v>12</v>
      </c>
      <c r="G6" s="68" t="s">
        <v>1</v>
      </c>
    </row>
    <row r="7" spans="1:7" s="12" customFormat="1" ht="39.75" customHeight="1">
      <c r="A7" s="35" t="s">
        <v>72</v>
      </c>
      <c r="B7" s="20">
        <f>B8+B15</f>
        <v>12190006</v>
      </c>
      <c r="C7" s="20">
        <f aca="true" t="shared" si="0" ref="C7:C15">B7/$B$31*100</f>
        <v>100</v>
      </c>
      <c r="D7" s="84">
        <v>15145488</v>
      </c>
      <c r="E7" s="84">
        <f>D7/D31*100</f>
        <v>100</v>
      </c>
      <c r="F7" s="18">
        <f>B7-D7</f>
        <v>-2955482</v>
      </c>
      <c r="G7" s="19">
        <f aca="true" t="shared" si="1" ref="G7:G31">F7/D7*100</f>
        <v>-19.513943690688606</v>
      </c>
    </row>
    <row r="8" spans="1:7" ht="39.75" customHeight="1">
      <c r="A8" s="22" t="s">
        <v>73</v>
      </c>
      <c r="B8" s="6">
        <f>SUM(B9,B12)</f>
        <v>841300</v>
      </c>
      <c r="C8" s="6">
        <f t="shared" si="0"/>
        <v>6.9015552576430235</v>
      </c>
      <c r="D8" s="85">
        <v>1821025</v>
      </c>
      <c r="E8" s="85">
        <f>D8/D31*100</f>
        <v>12.023547871154761</v>
      </c>
      <c r="F8" s="6">
        <f aca="true" t="shared" si="2" ref="F8:F31">B8-D8</f>
        <v>-979725</v>
      </c>
      <c r="G8" s="21">
        <f t="shared" si="1"/>
        <v>-53.80074408643484</v>
      </c>
    </row>
    <row r="9" spans="1:7" ht="39.75" customHeight="1">
      <c r="A9" s="22" t="s">
        <v>114</v>
      </c>
      <c r="B9" s="6">
        <f>SUM(B10:B11)</f>
        <v>679170</v>
      </c>
      <c r="C9" s="6">
        <f t="shared" si="0"/>
        <v>5.57153130195342</v>
      </c>
      <c r="D9" s="85">
        <v>1663463</v>
      </c>
      <c r="E9" s="85">
        <f>D9/D31*100</f>
        <v>10.983224838975145</v>
      </c>
      <c r="F9" s="6">
        <f t="shared" si="2"/>
        <v>-984293</v>
      </c>
      <c r="G9" s="21">
        <f t="shared" si="1"/>
        <v>-59.17131910959246</v>
      </c>
    </row>
    <row r="10" spans="1:7" ht="39.75" customHeight="1">
      <c r="A10" s="22" t="s">
        <v>115</v>
      </c>
      <c r="B10" s="6">
        <v>0</v>
      </c>
      <c r="C10" s="6">
        <f t="shared" si="0"/>
        <v>0</v>
      </c>
      <c r="D10" s="85">
        <v>0</v>
      </c>
      <c r="E10" s="85">
        <f>D10/D31*100</f>
        <v>0</v>
      </c>
      <c r="F10" s="6">
        <f t="shared" si="2"/>
        <v>0</v>
      </c>
      <c r="G10" s="21" t="e">
        <f t="shared" si="1"/>
        <v>#DIV/0!</v>
      </c>
    </row>
    <row r="11" spans="1:7" ht="39.75" customHeight="1">
      <c r="A11" s="22" t="s">
        <v>116</v>
      </c>
      <c r="B11" s="6">
        <v>679170</v>
      </c>
      <c r="C11" s="6">
        <f t="shared" si="0"/>
        <v>5.57153130195342</v>
      </c>
      <c r="D11" s="85">
        <v>1227549</v>
      </c>
      <c r="E11" s="85">
        <f>D11/D31*100</f>
        <v>8.105047523064295</v>
      </c>
      <c r="F11" s="6">
        <f t="shared" si="2"/>
        <v>-548379</v>
      </c>
      <c r="G11" s="21">
        <f t="shared" si="1"/>
        <v>-44.672677017373644</v>
      </c>
    </row>
    <row r="12" spans="1:7" ht="39.75" customHeight="1">
      <c r="A12" s="22" t="s">
        <v>74</v>
      </c>
      <c r="B12" s="6">
        <f>B13+B14</f>
        <v>162130</v>
      </c>
      <c r="C12" s="6">
        <f t="shared" si="0"/>
        <v>1.3300239556896034</v>
      </c>
      <c r="D12" s="85">
        <v>157562</v>
      </c>
      <c r="E12" s="85">
        <f>D12/D31*100</f>
        <v>1.0403230321796166</v>
      </c>
      <c r="F12" s="6">
        <f t="shared" si="2"/>
        <v>4568</v>
      </c>
      <c r="G12" s="21">
        <f t="shared" si="1"/>
        <v>2.899176197306457</v>
      </c>
    </row>
    <row r="13" spans="1:7" ht="39.75" customHeight="1">
      <c r="A13" s="22" t="s">
        <v>75</v>
      </c>
      <c r="B13" s="6">
        <v>162130</v>
      </c>
      <c r="C13" s="6">
        <f t="shared" si="0"/>
        <v>1.3300239556896034</v>
      </c>
      <c r="D13" s="85">
        <v>272520</v>
      </c>
      <c r="E13" s="86">
        <f>D13/D31*100</f>
        <v>1.799347766146591</v>
      </c>
      <c r="F13" s="6">
        <f t="shared" si="2"/>
        <v>-110390</v>
      </c>
      <c r="G13" s="21">
        <f t="shared" si="1"/>
        <v>-40.50711874357845</v>
      </c>
    </row>
    <row r="14" spans="1:7" ht="39.75" customHeight="1" hidden="1">
      <c r="A14" s="22" t="s">
        <v>76</v>
      </c>
      <c r="B14" s="6"/>
      <c r="C14" s="6">
        <f t="shared" si="0"/>
        <v>0</v>
      </c>
      <c r="D14" s="85"/>
      <c r="E14" s="85">
        <f>D14/D31*100</f>
        <v>0</v>
      </c>
      <c r="F14" s="6">
        <f t="shared" si="2"/>
        <v>0</v>
      </c>
      <c r="G14" s="21" t="e">
        <f t="shared" si="1"/>
        <v>#DIV/0!</v>
      </c>
    </row>
    <row r="15" spans="1:7" ht="39.75" customHeight="1">
      <c r="A15" s="22" t="s">
        <v>77</v>
      </c>
      <c r="B15" s="6">
        <f>SUM(B16,B21)</f>
        <v>11348706</v>
      </c>
      <c r="C15" s="6">
        <f t="shared" si="0"/>
        <v>93.09844474235697</v>
      </c>
      <c r="D15" s="85">
        <v>13324463</v>
      </c>
      <c r="E15" s="85">
        <f>D15/D31*100</f>
        <v>87.97645212884524</v>
      </c>
      <c r="F15" s="6">
        <f t="shared" si="2"/>
        <v>-1975757</v>
      </c>
      <c r="G15" s="21">
        <f t="shared" si="1"/>
        <v>-14.828042225791762</v>
      </c>
    </row>
    <row r="16" spans="1:7" ht="39.75" customHeight="1">
      <c r="A16" s="22" t="s">
        <v>78</v>
      </c>
      <c r="B16" s="6">
        <f>SUM(B17:B20)</f>
        <v>9386702</v>
      </c>
      <c r="C16" s="6">
        <f>SUM(C17:C20)</f>
        <v>77.00325988354723</v>
      </c>
      <c r="D16" s="85">
        <v>10554122</v>
      </c>
      <c r="E16" s="85">
        <f>SUM(E17:E20)</f>
        <v>61.44622741769694</v>
      </c>
      <c r="F16" s="6">
        <f>SUM(F17:F20)</f>
        <v>80371</v>
      </c>
      <c r="G16" s="21">
        <f t="shared" si="1"/>
        <v>0.7615128951512973</v>
      </c>
    </row>
    <row r="17" spans="1:7" ht="39.75" customHeight="1">
      <c r="A17" s="27" t="s">
        <v>79</v>
      </c>
      <c r="B17" s="6">
        <v>9321740</v>
      </c>
      <c r="C17" s="6">
        <f aca="true" t="shared" si="3" ref="C17:C23">B17/$B$31*100</f>
        <v>76.47034792271637</v>
      </c>
      <c r="D17" s="85">
        <v>9234333</v>
      </c>
      <c r="E17" s="85">
        <f>D17/D31*100</f>
        <v>60.97085151696664</v>
      </c>
      <c r="F17" s="6">
        <f t="shared" si="2"/>
        <v>87407</v>
      </c>
      <c r="G17" s="21">
        <f t="shared" si="1"/>
        <v>0.9465437297961856</v>
      </c>
    </row>
    <row r="18" spans="1:7" ht="39.75" customHeight="1">
      <c r="A18" s="27" t="s">
        <v>117</v>
      </c>
      <c r="B18" s="6">
        <v>0</v>
      </c>
      <c r="C18" s="6">
        <f t="shared" si="3"/>
        <v>0</v>
      </c>
      <c r="D18" s="85">
        <v>50286</v>
      </c>
      <c r="E18" s="85">
        <f>D18/D31*100</f>
        <v>0.3320196747704663</v>
      </c>
      <c r="F18" s="6">
        <f t="shared" si="2"/>
        <v>-50286</v>
      </c>
      <c r="G18" s="21">
        <f t="shared" si="1"/>
        <v>-100</v>
      </c>
    </row>
    <row r="19" spans="1:7" ht="39.75" customHeight="1">
      <c r="A19" s="27" t="s">
        <v>80</v>
      </c>
      <c r="B19" s="6">
        <v>64962</v>
      </c>
      <c r="C19" s="6">
        <f t="shared" si="3"/>
        <v>0.5329119608308642</v>
      </c>
      <c r="D19" s="85">
        <v>21712</v>
      </c>
      <c r="E19" s="85">
        <f>D19/D31*100</f>
        <v>0.14335622595983702</v>
      </c>
      <c r="F19" s="6">
        <f t="shared" si="2"/>
        <v>43250</v>
      </c>
      <c r="G19" s="21">
        <f t="shared" si="1"/>
        <v>199.19859985261604</v>
      </c>
    </row>
    <row r="20" spans="1:7" ht="39.75" customHeight="1">
      <c r="A20" s="27" t="s">
        <v>135</v>
      </c>
      <c r="B20" s="6">
        <v>0</v>
      </c>
      <c r="C20" s="6">
        <f t="shared" si="3"/>
        <v>0</v>
      </c>
      <c r="D20" s="85">
        <v>0</v>
      </c>
      <c r="E20" s="85">
        <f>D20/D31*100</f>
        <v>0</v>
      </c>
      <c r="F20" s="6">
        <f t="shared" si="2"/>
        <v>0</v>
      </c>
      <c r="G20" s="21" t="e">
        <f t="shared" si="1"/>
        <v>#DIV/0!</v>
      </c>
    </row>
    <row r="21" spans="1:7" s="12" customFormat="1" ht="39.75" customHeight="1">
      <c r="A21" s="22" t="s">
        <v>111</v>
      </c>
      <c r="B21" s="6">
        <f>B22</f>
        <v>1962004</v>
      </c>
      <c r="C21" s="6">
        <f t="shared" si="3"/>
        <v>16.09518485880975</v>
      </c>
      <c r="D21" s="85">
        <v>2770341</v>
      </c>
      <c r="E21" s="85">
        <f>D21/D31*100</f>
        <v>18.29152682303799</v>
      </c>
      <c r="F21" s="6">
        <f t="shared" si="2"/>
        <v>-808337</v>
      </c>
      <c r="G21" s="21">
        <f t="shared" si="1"/>
        <v>-29.178249175823485</v>
      </c>
    </row>
    <row r="22" spans="1:7" s="12" customFormat="1" ht="39.75" customHeight="1">
      <c r="A22" s="27" t="s">
        <v>112</v>
      </c>
      <c r="B22" s="6">
        <v>1962004</v>
      </c>
      <c r="C22" s="6">
        <f t="shared" si="3"/>
        <v>16.09518485880975</v>
      </c>
      <c r="D22" s="85">
        <v>532129</v>
      </c>
      <c r="E22" s="85">
        <f>D22/D31*100</f>
        <v>3.513449021913325</v>
      </c>
      <c r="F22" s="6">
        <f t="shared" si="2"/>
        <v>1429875</v>
      </c>
      <c r="G22" s="21">
        <f t="shared" si="1"/>
        <v>268.7083395191767</v>
      </c>
    </row>
    <row r="23" spans="1:7" s="12" customFormat="1" ht="39.75" customHeight="1">
      <c r="A23" s="35" t="s">
        <v>81</v>
      </c>
      <c r="B23" s="20">
        <f>B28</f>
        <v>0</v>
      </c>
      <c r="C23" s="6">
        <f t="shared" si="3"/>
        <v>0</v>
      </c>
      <c r="D23" s="84">
        <v>0</v>
      </c>
      <c r="E23" s="84">
        <f>D23/D31*100</f>
        <v>0</v>
      </c>
      <c r="F23" s="20">
        <f t="shared" si="2"/>
        <v>0</v>
      </c>
      <c r="G23" s="21" t="e">
        <f t="shared" si="1"/>
        <v>#DIV/0!</v>
      </c>
    </row>
    <row r="24" spans="1:7" ht="43.5" customHeight="1">
      <c r="A24" s="25" t="s">
        <v>162</v>
      </c>
      <c r="B24" s="6">
        <f>B25</f>
        <v>0</v>
      </c>
      <c r="C24" s="6" t="e">
        <f>B24/B33*100</f>
        <v>#DIV/0!</v>
      </c>
      <c r="D24" s="85">
        <v>0</v>
      </c>
      <c r="E24" s="85" t="e">
        <f>D24/D33*100</f>
        <v>#DIV/0!</v>
      </c>
      <c r="F24" s="6">
        <f t="shared" si="2"/>
        <v>0</v>
      </c>
      <c r="G24" s="21" t="e">
        <f t="shared" si="1"/>
        <v>#DIV/0!</v>
      </c>
    </row>
    <row r="25" spans="1:7" ht="43.5" customHeight="1">
      <c r="A25" s="25" t="s">
        <v>163</v>
      </c>
      <c r="B25" s="6">
        <f>B26+B27</f>
        <v>0</v>
      </c>
      <c r="C25" s="6" t="e">
        <f>B25/B33*100</f>
        <v>#DIV/0!</v>
      </c>
      <c r="D25" s="85">
        <v>0</v>
      </c>
      <c r="E25" s="85" t="e">
        <f>D25/D33*100</f>
        <v>#DIV/0!</v>
      </c>
      <c r="F25" s="6">
        <f t="shared" si="2"/>
        <v>0</v>
      </c>
      <c r="G25" s="21" t="e">
        <f t="shared" si="1"/>
        <v>#DIV/0!</v>
      </c>
    </row>
    <row r="26" spans="1:7" ht="43.5" customHeight="1">
      <c r="A26" s="25" t="s">
        <v>164</v>
      </c>
      <c r="B26" s="6">
        <v>0</v>
      </c>
      <c r="C26" s="6" t="e">
        <f>B26/B33*100</f>
        <v>#DIV/0!</v>
      </c>
      <c r="D26" s="85"/>
      <c r="E26" s="85" t="e">
        <f>D26/D33*100</f>
        <v>#DIV/0!</v>
      </c>
      <c r="F26" s="6">
        <f t="shared" si="2"/>
        <v>0</v>
      </c>
      <c r="G26" s="21" t="e">
        <f t="shared" si="1"/>
        <v>#DIV/0!</v>
      </c>
    </row>
    <row r="27" spans="1:7" ht="43.5" customHeight="1">
      <c r="A27" s="25" t="s">
        <v>165</v>
      </c>
      <c r="B27" s="6">
        <v>0</v>
      </c>
      <c r="C27" s="6"/>
      <c r="D27" s="85"/>
      <c r="E27" s="85"/>
      <c r="F27" s="6"/>
      <c r="G27" s="21"/>
    </row>
    <row r="28" spans="1:7" ht="39.75" customHeight="1">
      <c r="A28" s="22" t="s">
        <v>82</v>
      </c>
      <c r="B28" s="6">
        <f>B29</f>
        <v>0</v>
      </c>
      <c r="C28" s="6">
        <f>B28/$B$31*100</f>
        <v>0</v>
      </c>
      <c r="D28" s="85">
        <v>0</v>
      </c>
      <c r="E28" s="85">
        <f>D28/D31*100</f>
        <v>0</v>
      </c>
      <c r="F28" s="6">
        <f t="shared" si="2"/>
        <v>0</v>
      </c>
      <c r="G28" s="21" t="e">
        <f t="shared" si="1"/>
        <v>#DIV/0!</v>
      </c>
    </row>
    <row r="29" spans="1:7" ht="39.75" customHeight="1">
      <c r="A29" s="27" t="s">
        <v>83</v>
      </c>
      <c r="B29" s="6">
        <f>B30</f>
        <v>0</v>
      </c>
      <c r="C29" s="6">
        <f>B29/$B$31*100</f>
        <v>0</v>
      </c>
      <c r="D29" s="85">
        <v>0</v>
      </c>
      <c r="E29" s="85">
        <f>D29/D31*100</f>
        <v>0</v>
      </c>
      <c r="F29" s="6">
        <f t="shared" si="2"/>
        <v>0</v>
      </c>
      <c r="G29" s="21" t="e">
        <f t="shared" si="1"/>
        <v>#DIV/0!</v>
      </c>
    </row>
    <row r="30" spans="1:7" ht="39.75" customHeight="1">
      <c r="A30" s="22" t="s">
        <v>84</v>
      </c>
      <c r="B30" s="6">
        <v>0</v>
      </c>
      <c r="C30" s="6">
        <f>B30/$B$31*100</f>
        <v>0</v>
      </c>
      <c r="D30" s="85">
        <v>0</v>
      </c>
      <c r="E30" s="85">
        <f>D30/D31*100</f>
        <v>0</v>
      </c>
      <c r="F30" s="6">
        <f t="shared" si="2"/>
        <v>0</v>
      </c>
      <c r="G30" s="21" t="e">
        <f t="shared" si="1"/>
        <v>#DIV/0!</v>
      </c>
    </row>
    <row r="31" spans="1:7" s="12" customFormat="1" ht="39.75" customHeight="1" thickBot="1">
      <c r="A31" s="37" t="s">
        <v>3</v>
      </c>
      <c r="B31" s="23">
        <f>B7+B23+B24</f>
        <v>12190006</v>
      </c>
      <c r="C31" s="23">
        <f>C7+C23</f>
        <v>100</v>
      </c>
      <c r="D31" s="88">
        <v>15145488</v>
      </c>
      <c r="E31" s="88">
        <f>E7+E23</f>
        <v>100</v>
      </c>
      <c r="F31" s="23">
        <f t="shared" si="2"/>
        <v>-2955482</v>
      </c>
      <c r="G31" s="24">
        <f t="shared" si="1"/>
        <v>-19.513943690688606</v>
      </c>
    </row>
    <row r="32" spans="1:8" ht="19.5" customHeight="1">
      <c r="A32" s="60" t="s">
        <v>118</v>
      </c>
      <c r="B32" s="56"/>
      <c r="C32" s="56"/>
      <c r="D32" s="91"/>
      <c r="E32" s="91"/>
      <c r="F32" s="56"/>
      <c r="G32" s="56"/>
      <c r="H32" s="61"/>
    </row>
    <row r="33" spans="1:8" ht="25.5" customHeight="1">
      <c r="A33" s="64" t="s">
        <v>166</v>
      </c>
      <c r="C33" s="59"/>
      <c r="H33" s="61"/>
    </row>
    <row r="34" spans="1:8" ht="25.5" customHeight="1">
      <c r="A34" s="65" t="s">
        <v>167</v>
      </c>
      <c r="B34" s="55"/>
      <c r="C34" s="59"/>
      <c r="D34" s="89"/>
      <c r="E34" s="89"/>
      <c r="F34" s="55"/>
      <c r="G34" s="55"/>
      <c r="H34" s="61"/>
    </row>
    <row r="35" spans="1:8" ht="25.5" customHeight="1">
      <c r="A35" s="136" t="s">
        <v>168</v>
      </c>
      <c r="B35" s="136"/>
      <c r="C35" s="136"/>
      <c r="D35" s="136"/>
      <c r="E35" s="136"/>
      <c r="F35" s="136"/>
      <c r="G35" s="136"/>
      <c r="H35" s="61"/>
    </row>
    <row r="36" spans="1:8" ht="25.5" customHeight="1">
      <c r="A36" s="136" t="s">
        <v>169</v>
      </c>
      <c r="B36" s="136"/>
      <c r="C36" s="136"/>
      <c r="D36" s="136"/>
      <c r="E36" s="136"/>
      <c r="F36" s="136"/>
      <c r="G36" s="136"/>
      <c r="H36" s="61"/>
    </row>
    <row r="37" spans="1:8" ht="25.5" customHeight="1">
      <c r="A37" s="136" t="s">
        <v>170</v>
      </c>
      <c r="B37" s="136"/>
      <c r="C37" s="136"/>
      <c r="D37" s="136"/>
      <c r="E37" s="136"/>
      <c r="F37" s="136"/>
      <c r="G37" s="136"/>
      <c r="H37" s="61"/>
    </row>
    <row r="38" spans="1:7" ht="25.5" customHeight="1">
      <c r="A38" s="111">
        <v>4</v>
      </c>
      <c r="B38" s="137"/>
      <c r="C38" s="137"/>
      <c r="D38" s="137"/>
      <c r="E38" s="137"/>
      <c r="F38" s="137"/>
      <c r="G38" s="137"/>
    </row>
  </sheetData>
  <sheetProtection/>
  <mergeCells count="12">
    <mergeCell ref="A38:G38"/>
    <mergeCell ref="B5:C5"/>
    <mergeCell ref="D5:E5"/>
    <mergeCell ref="F5:G5"/>
    <mergeCell ref="A35:G35"/>
    <mergeCell ref="A36:G36"/>
    <mergeCell ref="A37:G37"/>
    <mergeCell ref="A5:A6"/>
    <mergeCell ref="A1:G1"/>
    <mergeCell ref="A2:G2"/>
    <mergeCell ref="A3:G3"/>
    <mergeCell ref="A4:G4"/>
  </mergeCells>
  <printOptions horizontalCentered="1"/>
  <pageMargins left="0.15748031496062992" right="0.15748031496062992" top="0" bottom="0" header="0.2362204724409449" footer="0.275590551181102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zoomScalePageLayoutView="0" workbookViewId="0" topLeftCell="A1">
      <pane xSplit="6" ySplit="6" topLeftCell="G10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J21" sqref="J21"/>
    </sheetView>
  </sheetViews>
  <sheetFormatPr defaultColWidth="9.00390625" defaultRowHeight="147" customHeight="1"/>
  <cols>
    <col min="1" max="1" width="26.75390625" style="2" customWidth="1"/>
    <col min="2" max="2" width="18.125" style="2" customWidth="1"/>
    <col min="3" max="3" width="18.625" style="2" customWidth="1"/>
    <col min="4" max="4" width="16.625" style="2" customWidth="1"/>
    <col min="5" max="5" width="10.625" style="2" customWidth="1"/>
    <col min="6" max="6" width="26.875" style="2" customWidth="1"/>
    <col min="7" max="16384" width="9.00390625" style="2" customWidth="1"/>
  </cols>
  <sheetData>
    <row r="1" spans="1:6" s="3" customFormat="1" ht="25.5">
      <c r="A1" s="115" t="s">
        <v>6</v>
      </c>
      <c r="B1" s="115"/>
      <c r="C1" s="115"/>
      <c r="D1" s="115"/>
      <c r="E1" s="115"/>
      <c r="F1" s="115"/>
    </row>
    <row r="2" spans="1:6" s="1" customFormat="1" ht="27.75">
      <c r="A2" s="110" t="s">
        <v>13</v>
      </c>
      <c r="B2" s="110"/>
      <c r="C2" s="110"/>
      <c r="D2" s="110"/>
      <c r="E2" s="110"/>
      <c r="F2" s="110"/>
    </row>
    <row r="3" spans="1:6" ht="19.5">
      <c r="A3" s="111" t="s">
        <v>148</v>
      </c>
      <c r="B3" s="111"/>
      <c r="C3" s="111"/>
      <c r="D3" s="111"/>
      <c r="E3" s="111"/>
      <c r="F3" s="111"/>
    </row>
    <row r="4" spans="1:6" ht="20.25" thickBot="1">
      <c r="A4" s="118" t="s">
        <v>0</v>
      </c>
      <c r="B4" s="118"/>
      <c r="C4" s="118"/>
      <c r="D4" s="118"/>
      <c r="E4" s="118"/>
      <c r="F4" s="118"/>
    </row>
    <row r="5" spans="1:6" s="5" customFormat="1" ht="39.75" customHeight="1">
      <c r="A5" s="126" t="s">
        <v>10</v>
      </c>
      <c r="B5" s="128" t="s">
        <v>4</v>
      </c>
      <c r="C5" s="112" t="s">
        <v>5</v>
      </c>
      <c r="D5" s="112" t="s">
        <v>7</v>
      </c>
      <c r="E5" s="112"/>
      <c r="F5" s="130" t="s">
        <v>8</v>
      </c>
    </row>
    <row r="6" spans="1:6" s="5" customFormat="1" ht="39.75" customHeight="1">
      <c r="A6" s="139"/>
      <c r="B6" s="141"/>
      <c r="C6" s="140"/>
      <c r="D6" s="11" t="s">
        <v>2</v>
      </c>
      <c r="E6" s="11" t="s">
        <v>1</v>
      </c>
      <c r="F6" s="138"/>
    </row>
    <row r="7" spans="1:6" s="12" customFormat="1" ht="60" customHeight="1">
      <c r="A7" s="38" t="s">
        <v>14</v>
      </c>
      <c r="B7" s="39">
        <f>B8</f>
        <v>0</v>
      </c>
      <c r="C7" s="39">
        <f>C8</f>
        <v>0</v>
      </c>
      <c r="D7" s="39">
        <f aca="true" t="shared" si="0" ref="D7:D19">C7-B7</f>
        <v>0</v>
      </c>
      <c r="E7" s="40">
        <v>0</v>
      </c>
      <c r="F7" s="41"/>
    </row>
    <row r="8" spans="1:6" ht="60" customHeight="1">
      <c r="A8" s="28" t="s">
        <v>15</v>
      </c>
      <c r="B8" s="8">
        <v>0</v>
      </c>
      <c r="C8" s="8">
        <v>0</v>
      </c>
      <c r="D8" s="8">
        <f t="shared" si="0"/>
        <v>0</v>
      </c>
      <c r="E8" s="9">
        <v>0</v>
      </c>
      <c r="F8" s="29"/>
    </row>
    <row r="9" spans="1:6" s="12" customFormat="1" ht="81" customHeight="1">
      <c r="A9" s="46" t="s">
        <v>16</v>
      </c>
      <c r="B9" s="47">
        <f>B10</f>
        <v>60261000</v>
      </c>
      <c r="C9" s="47">
        <f>C10</f>
        <v>51610708</v>
      </c>
      <c r="D9" s="47">
        <f t="shared" si="0"/>
        <v>-8650292</v>
      </c>
      <c r="E9" s="48">
        <f aca="true" t="shared" si="1" ref="E9:E19">D9/B9*100</f>
        <v>-14.354710343339805</v>
      </c>
      <c r="F9" s="29" t="s">
        <v>174</v>
      </c>
    </row>
    <row r="10" spans="1:6" ht="50.25" customHeight="1">
      <c r="A10" s="28" t="s">
        <v>17</v>
      </c>
      <c r="B10" s="8">
        <f>'基金來源、用途及餘絀決算表1'!B9</f>
        <v>60261000</v>
      </c>
      <c r="C10" s="8">
        <f>'基金來源、用途及餘絀決算表1'!D9</f>
        <v>51610708</v>
      </c>
      <c r="D10" s="8">
        <f t="shared" si="0"/>
        <v>-8650292</v>
      </c>
      <c r="E10" s="9">
        <f t="shared" si="1"/>
        <v>-14.354710343339805</v>
      </c>
      <c r="F10" s="30"/>
    </row>
    <row r="11" spans="1:6" s="12" customFormat="1" ht="42" customHeight="1">
      <c r="A11" s="46" t="s">
        <v>18</v>
      </c>
      <c r="B11" s="47">
        <f>B14</f>
        <v>0</v>
      </c>
      <c r="C11" s="47">
        <f>SUM(C12:C14)</f>
        <v>160342</v>
      </c>
      <c r="D11" s="47">
        <f t="shared" si="0"/>
        <v>160342</v>
      </c>
      <c r="E11" s="9" t="e">
        <f t="shared" si="1"/>
        <v>#DIV/0!</v>
      </c>
      <c r="F11" s="49"/>
    </row>
    <row r="12" spans="1:6" s="12" customFormat="1" ht="42.75" customHeight="1">
      <c r="A12" s="28" t="s">
        <v>119</v>
      </c>
      <c r="B12" s="47">
        <v>0</v>
      </c>
      <c r="C12" s="8">
        <f>'基金來源、用途及餘絀決算表1'!D11</f>
        <v>84001</v>
      </c>
      <c r="D12" s="8">
        <f t="shared" si="0"/>
        <v>84001</v>
      </c>
      <c r="E12" s="9" t="e">
        <f t="shared" si="1"/>
        <v>#DIV/0!</v>
      </c>
      <c r="F12" s="49"/>
    </row>
    <row r="13" spans="1:6" s="12" customFormat="1" ht="44.25" customHeight="1">
      <c r="A13" s="14" t="s">
        <v>154</v>
      </c>
      <c r="B13" s="47">
        <v>0</v>
      </c>
      <c r="C13" s="8">
        <f>'基金來源、用途及餘絀決算表1'!D12</f>
        <v>2212</v>
      </c>
      <c r="D13" s="8">
        <f t="shared" si="0"/>
        <v>2212</v>
      </c>
      <c r="E13" s="9" t="e">
        <f t="shared" si="1"/>
        <v>#DIV/0!</v>
      </c>
      <c r="F13" s="104" t="s">
        <v>175</v>
      </c>
    </row>
    <row r="14" spans="1:6" ht="44.25" customHeight="1">
      <c r="A14" s="28" t="s">
        <v>19</v>
      </c>
      <c r="B14" s="8">
        <v>0</v>
      </c>
      <c r="C14" s="8">
        <f>'基金來源、用途及餘絀決算表1'!D13</f>
        <v>74129</v>
      </c>
      <c r="D14" s="8">
        <f t="shared" si="0"/>
        <v>74129</v>
      </c>
      <c r="E14" s="9" t="e">
        <f t="shared" si="1"/>
        <v>#DIV/0!</v>
      </c>
      <c r="F14" s="29"/>
    </row>
    <row r="15" spans="1:6" ht="41.25" customHeight="1">
      <c r="A15" s="46" t="s">
        <v>125</v>
      </c>
      <c r="B15" s="8">
        <f>B16</f>
        <v>0</v>
      </c>
      <c r="C15" s="8">
        <f>C16</f>
        <v>0</v>
      </c>
      <c r="D15" s="8">
        <f>C15-B15</f>
        <v>0</v>
      </c>
      <c r="E15" s="9" t="e">
        <f t="shared" si="1"/>
        <v>#DIV/0!</v>
      </c>
      <c r="F15" s="29"/>
    </row>
    <row r="16" spans="1:6" ht="39.75" customHeight="1">
      <c r="A16" s="28" t="s">
        <v>126</v>
      </c>
      <c r="B16" s="8"/>
      <c r="C16" s="8"/>
      <c r="D16" s="8">
        <f>C16-B16</f>
        <v>0</v>
      </c>
      <c r="E16" s="9" t="e">
        <f t="shared" si="1"/>
        <v>#DIV/0!</v>
      </c>
      <c r="F16" s="29"/>
    </row>
    <row r="17" spans="1:6" s="12" customFormat="1" ht="48.75" customHeight="1">
      <c r="A17" s="46" t="s">
        <v>20</v>
      </c>
      <c r="B17" s="47">
        <f>B18</f>
        <v>2001000</v>
      </c>
      <c r="C17" s="47">
        <f>C18</f>
        <v>4430652</v>
      </c>
      <c r="D17" s="47">
        <f t="shared" si="0"/>
        <v>2429652</v>
      </c>
      <c r="E17" s="48">
        <f t="shared" si="1"/>
        <v>121.42188905547226</v>
      </c>
      <c r="F17" s="29" t="s">
        <v>155</v>
      </c>
    </row>
    <row r="18" spans="1:6" ht="35.25" customHeight="1">
      <c r="A18" s="28" t="s">
        <v>21</v>
      </c>
      <c r="B18" s="8">
        <f>'基金來源、用途及餘絀決算表1'!B17</f>
        <v>2001000</v>
      </c>
      <c r="C18" s="8">
        <f>'基金來源、用途及餘絀決算表1'!D17</f>
        <v>4430652</v>
      </c>
      <c r="D18" s="8">
        <f t="shared" si="0"/>
        <v>2429652</v>
      </c>
      <c r="E18" s="9">
        <f t="shared" si="1"/>
        <v>121.42188905547226</v>
      </c>
      <c r="F18" s="29"/>
    </row>
    <row r="19" spans="1:6" s="45" customFormat="1" ht="49.5" customHeight="1" thickBot="1">
      <c r="A19" s="42" t="s">
        <v>9</v>
      </c>
      <c r="B19" s="43">
        <f>B7+B9+B11+B17</f>
        <v>62262000</v>
      </c>
      <c r="C19" s="43">
        <f>C7+C9+C11+C17</f>
        <v>56201702</v>
      </c>
      <c r="D19" s="43">
        <f t="shared" si="0"/>
        <v>-6060298</v>
      </c>
      <c r="E19" s="23">
        <f t="shared" si="1"/>
        <v>-9.733542128425041</v>
      </c>
      <c r="F19" s="44"/>
    </row>
    <row r="20" spans="1:6" ht="39.75" customHeight="1">
      <c r="A20" s="55">
        <v>5</v>
      </c>
      <c r="B20" s="55"/>
      <c r="C20" s="55"/>
      <c r="D20" s="55"/>
      <c r="E20" s="55"/>
      <c r="F20" s="55"/>
    </row>
  </sheetData>
  <sheetProtection/>
  <mergeCells count="9">
    <mergeCell ref="F5:F6"/>
    <mergeCell ref="A1:F1"/>
    <mergeCell ref="A2:F2"/>
    <mergeCell ref="A3:F3"/>
    <mergeCell ref="A4:F4"/>
    <mergeCell ref="A5:A6"/>
    <mergeCell ref="C5:C6"/>
    <mergeCell ref="D5:E5"/>
    <mergeCell ref="B5:B6"/>
  </mergeCells>
  <printOptions horizontalCentered="1"/>
  <pageMargins left="0.3937007874015748" right="0" top="0.3937007874015748" bottom="0.4724409448818898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92"/>
  <sheetViews>
    <sheetView zoomScale="75" zoomScaleNormal="75" zoomScalePageLayoutView="0" workbookViewId="0" topLeftCell="A3">
      <pane xSplit="1" ySplit="4" topLeftCell="B41" activePane="bottomRight" state="frozen"/>
      <selection pane="topLeft" activeCell="A3" sqref="A3"/>
      <selection pane="topRight" activeCell="B3" sqref="B3"/>
      <selection pane="bottomLeft" activeCell="A7" sqref="A7"/>
      <selection pane="bottomRight" activeCell="A58" sqref="A58:C58"/>
    </sheetView>
  </sheetViews>
  <sheetFormatPr defaultColWidth="9.00390625" defaultRowHeight="19.5" customHeight="1"/>
  <cols>
    <col min="1" max="1" width="31.625" style="2" customWidth="1"/>
    <col min="2" max="3" width="17.125" style="2" customWidth="1"/>
    <col min="4" max="4" width="16.625" style="2" customWidth="1"/>
    <col min="5" max="5" width="10.625" style="2" customWidth="1"/>
    <col min="6" max="6" width="23.625" style="2" customWidth="1"/>
    <col min="7" max="16384" width="9.00390625" style="2" customWidth="1"/>
  </cols>
  <sheetData>
    <row r="1" spans="1:6" s="3" customFormat="1" ht="25.5">
      <c r="A1" s="115" t="s">
        <v>6</v>
      </c>
      <c r="B1" s="115"/>
      <c r="C1" s="115"/>
      <c r="D1" s="115"/>
      <c r="E1" s="115"/>
      <c r="F1" s="115"/>
    </row>
    <row r="2" spans="1:6" s="1" customFormat="1" ht="27.75">
      <c r="A2" s="110" t="s">
        <v>22</v>
      </c>
      <c r="B2" s="110"/>
      <c r="C2" s="110"/>
      <c r="D2" s="110"/>
      <c r="E2" s="110"/>
      <c r="F2" s="110"/>
    </row>
    <row r="3" spans="1:6" ht="19.5">
      <c r="A3" s="111" t="s">
        <v>148</v>
      </c>
      <c r="B3" s="111"/>
      <c r="C3" s="111"/>
      <c r="D3" s="111"/>
      <c r="E3" s="111"/>
      <c r="F3" s="111"/>
    </row>
    <row r="4" spans="1:6" ht="20.25" thickBot="1">
      <c r="A4" s="118" t="s">
        <v>0</v>
      </c>
      <c r="B4" s="118"/>
      <c r="C4" s="118"/>
      <c r="D4" s="118"/>
      <c r="E4" s="118"/>
      <c r="F4" s="118"/>
    </row>
    <row r="5" spans="1:6" s="5" customFormat="1" ht="39.75" customHeight="1">
      <c r="A5" s="126" t="s">
        <v>11</v>
      </c>
      <c r="B5" s="128" t="s">
        <v>4</v>
      </c>
      <c r="C5" s="112" t="s">
        <v>5</v>
      </c>
      <c r="D5" s="112" t="s">
        <v>7</v>
      </c>
      <c r="E5" s="112"/>
      <c r="F5" s="130" t="s">
        <v>8</v>
      </c>
    </row>
    <row r="6" spans="1:6" s="5" customFormat="1" ht="39.75" customHeight="1">
      <c r="A6" s="127"/>
      <c r="B6" s="129"/>
      <c r="C6" s="144"/>
      <c r="D6" s="4" t="s">
        <v>2</v>
      </c>
      <c r="E6" s="4" t="s">
        <v>1</v>
      </c>
      <c r="F6" s="147"/>
    </row>
    <row r="7" spans="1:6" s="12" customFormat="1" ht="196.5" customHeight="1">
      <c r="A7" s="50" t="s">
        <v>23</v>
      </c>
      <c r="B7" s="47">
        <f>SUM(B8,B16,B26,B29,B33,B36,B39,B43)</f>
        <v>208027000</v>
      </c>
      <c r="C7" s="47">
        <f>SUM(C8,C16,C26,C29,C33,C36,C39,C43)</f>
        <v>187070626</v>
      </c>
      <c r="D7" s="47">
        <f aca="true" t="shared" si="0" ref="D7:D26">C7-B7</f>
        <v>-20956374</v>
      </c>
      <c r="E7" s="48">
        <f aca="true" t="shared" si="1" ref="E7:E26">D7/B7*100</f>
        <v>-10.073872141597004</v>
      </c>
      <c r="F7" s="79" t="s">
        <v>173</v>
      </c>
    </row>
    <row r="8" spans="1:6" ht="27" customHeight="1">
      <c r="A8" s="32" t="s">
        <v>24</v>
      </c>
      <c r="B8" s="8">
        <f>SUM(B9:B15)</f>
        <v>123873000</v>
      </c>
      <c r="C8" s="66">
        <f>SUM(C9:C15)</f>
        <v>115522901</v>
      </c>
      <c r="D8" s="8">
        <f t="shared" si="0"/>
        <v>-8350099</v>
      </c>
      <c r="E8" s="54">
        <f t="shared" si="1"/>
        <v>-6.740854746393484</v>
      </c>
      <c r="F8" s="145" t="s">
        <v>143</v>
      </c>
    </row>
    <row r="9" spans="1:6" ht="27" customHeight="1">
      <c r="A9" s="32" t="s">
        <v>120</v>
      </c>
      <c r="B9" s="8">
        <v>76388000</v>
      </c>
      <c r="C9" s="66">
        <v>65762978</v>
      </c>
      <c r="D9" s="8">
        <f t="shared" si="0"/>
        <v>-10625022</v>
      </c>
      <c r="E9" s="54">
        <f t="shared" si="1"/>
        <v>-13.909281562549092</v>
      </c>
      <c r="F9" s="146"/>
    </row>
    <row r="10" spans="1:6" ht="27" customHeight="1">
      <c r="A10" s="32" t="s">
        <v>25</v>
      </c>
      <c r="B10" s="8">
        <v>0</v>
      </c>
      <c r="C10" s="66">
        <v>0</v>
      </c>
      <c r="D10" s="8">
        <f t="shared" si="0"/>
        <v>0</v>
      </c>
      <c r="E10" s="58" t="e">
        <f>IF(E10=0,"",D10/B10*100)</f>
        <v>#DIV/0!</v>
      </c>
      <c r="F10" s="146"/>
    </row>
    <row r="11" spans="1:6" ht="27" customHeight="1">
      <c r="A11" s="32" t="s">
        <v>26</v>
      </c>
      <c r="B11" s="8">
        <v>3278000</v>
      </c>
      <c r="C11" s="66">
        <v>3081500</v>
      </c>
      <c r="D11" s="8">
        <f t="shared" si="0"/>
        <v>-196500</v>
      </c>
      <c r="E11" s="54">
        <f t="shared" si="1"/>
        <v>-5.99450884685784</v>
      </c>
      <c r="F11" s="146"/>
    </row>
    <row r="12" spans="1:6" ht="27" customHeight="1">
      <c r="A12" s="32" t="s">
        <v>27</v>
      </c>
      <c r="B12" s="8">
        <v>19614000</v>
      </c>
      <c r="C12" s="66">
        <v>16823560</v>
      </c>
      <c r="D12" s="8">
        <f t="shared" si="0"/>
        <v>-2790440</v>
      </c>
      <c r="E12" s="54">
        <f t="shared" si="1"/>
        <v>-14.226776792087284</v>
      </c>
      <c r="F12" s="146"/>
    </row>
    <row r="13" spans="1:6" ht="27" customHeight="1">
      <c r="A13" s="32" t="s">
        <v>28</v>
      </c>
      <c r="B13" s="8">
        <v>13528000</v>
      </c>
      <c r="C13" s="66">
        <v>19978572</v>
      </c>
      <c r="D13" s="8">
        <f t="shared" si="0"/>
        <v>6450572</v>
      </c>
      <c r="E13" s="54">
        <f t="shared" si="1"/>
        <v>47.68311649911295</v>
      </c>
      <c r="F13" s="146"/>
    </row>
    <row r="14" spans="1:6" ht="27" customHeight="1">
      <c r="A14" s="32" t="s">
        <v>156</v>
      </c>
      <c r="B14" s="8">
        <v>0</v>
      </c>
      <c r="C14" s="66">
        <v>720718</v>
      </c>
      <c r="D14" s="8">
        <f t="shared" si="0"/>
        <v>720718</v>
      </c>
      <c r="E14" s="54" t="e">
        <f t="shared" si="1"/>
        <v>#DIV/0!</v>
      </c>
      <c r="F14" s="79"/>
    </row>
    <row r="15" spans="1:6" ht="27" customHeight="1">
      <c r="A15" s="32" t="s">
        <v>29</v>
      </c>
      <c r="B15" s="8">
        <v>11065000</v>
      </c>
      <c r="C15" s="66">
        <v>9155573</v>
      </c>
      <c r="D15" s="8">
        <f t="shared" si="0"/>
        <v>-1909427</v>
      </c>
      <c r="E15" s="54">
        <f t="shared" si="1"/>
        <v>-17.25645729778581</v>
      </c>
      <c r="F15" s="57"/>
    </row>
    <row r="16" spans="1:6" ht="27" customHeight="1">
      <c r="A16" s="32" t="s">
        <v>30</v>
      </c>
      <c r="B16" s="8">
        <f>SUM(B17:B25)</f>
        <v>41685000</v>
      </c>
      <c r="C16" s="66">
        <f>SUM(C17:C25)</f>
        <v>34933983</v>
      </c>
      <c r="D16" s="8">
        <f t="shared" si="0"/>
        <v>-6751017</v>
      </c>
      <c r="E16" s="54">
        <f t="shared" si="1"/>
        <v>-16.195314861460957</v>
      </c>
      <c r="F16" s="145" t="s">
        <v>144</v>
      </c>
    </row>
    <row r="17" spans="1:6" ht="27" customHeight="1">
      <c r="A17" s="32" t="s">
        <v>31</v>
      </c>
      <c r="B17" s="8">
        <v>4366000</v>
      </c>
      <c r="C17" s="66">
        <v>3777454</v>
      </c>
      <c r="D17" s="8">
        <f t="shared" si="0"/>
        <v>-588546</v>
      </c>
      <c r="E17" s="54">
        <f t="shared" si="1"/>
        <v>-13.480210719193769</v>
      </c>
      <c r="F17" s="145"/>
    </row>
    <row r="18" spans="1:6" ht="27" customHeight="1">
      <c r="A18" s="32" t="s">
        <v>32</v>
      </c>
      <c r="B18" s="8">
        <v>575000</v>
      </c>
      <c r="C18" s="66">
        <v>396856</v>
      </c>
      <c r="D18" s="8">
        <f t="shared" si="0"/>
        <v>-178144</v>
      </c>
      <c r="E18" s="54">
        <f t="shared" si="1"/>
        <v>-30.981565217391307</v>
      </c>
      <c r="F18" s="73"/>
    </row>
    <row r="19" spans="1:6" ht="27" customHeight="1">
      <c r="A19" s="107" t="s">
        <v>33</v>
      </c>
      <c r="B19" s="108">
        <v>266000</v>
      </c>
      <c r="C19" s="109">
        <v>117777</v>
      </c>
      <c r="D19" s="8">
        <f t="shared" si="0"/>
        <v>-148223</v>
      </c>
      <c r="E19" s="9">
        <f t="shared" si="1"/>
        <v>-55.72293233082707</v>
      </c>
      <c r="F19" s="73"/>
    </row>
    <row r="20" spans="1:6" ht="27" customHeight="1">
      <c r="A20" s="107" t="s">
        <v>34</v>
      </c>
      <c r="B20" s="108">
        <v>252000</v>
      </c>
      <c r="C20" s="109">
        <v>180726</v>
      </c>
      <c r="D20" s="8">
        <f t="shared" si="0"/>
        <v>-71274</v>
      </c>
      <c r="E20" s="9">
        <f t="shared" si="1"/>
        <v>-28.28333333333333</v>
      </c>
      <c r="F20" s="71"/>
    </row>
    <row r="21" spans="1:6" ht="27" customHeight="1">
      <c r="A21" s="32" t="s">
        <v>35</v>
      </c>
      <c r="B21" s="8">
        <v>4824000</v>
      </c>
      <c r="C21" s="66">
        <v>4202072</v>
      </c>
      <c r="D21" s="8">
        <f t="shared" si="0"/>
        <v>-621928</v>
      </c>
      <c r="E21" s="9">
        <f t="shared" si="1"/>
        <v>-12.892371475953565</v>
      </c>
      <c r="F21" s="71"/>
    </row>
    <row r="22" spans="1:6" ht="27" customHeight="1">
      <c r="A22" s="32" t="s">
        <v>107</v>
      </c>
      <c r="B22" s="8">
        <v>142000</v>
      </c>
      <c r="C22" s="66">
        <v>138231</v>
      </c>
      <c r="D22" s="8">
        <f>C22-B22</f>
        <v>-3769</v>
      </c>
      <c r="E22" s="9">
        <f t="shared" si="1"/>
        <v>-2.654225352112676</v>
      </c>
      <c r="F22" s="71"/>
    </row>
    <row r="23" spans="1:6" ht="315" customHeight="1">
      <c r="A23" s="31" t="s">
        <v>36</v>
      </c>
      <c r="B23" s="8">
        <v>27925000</v>
      </c>
      <c r="C23" s="66">
        <v>23807705</v>
      </c>
      <c r="D23" s="8">
        <f t="shared" si="0"/>
        <v>-4117295</v>
      </c>
      <c r="E23" s="9">
        <f t="shared" si="1"/>
        <v>-14.7441181736795</v>
      </c>
      <c r="F23" s="105" t="s">
        <v>176</v>
      </c>
    </row>
    <row r="24" spans="1:6" ht="27" customHeight="1">
      <c r="A24" s="107" t="s">
        <v>37</v>
      </c>
      <c r="B24" s="108">
        <v>3254000</v>
      </c>
      <c r="C24" s="109">
        <v>2232163</v>
      </c>
      <c r="D24" s="8">
        <f t="shared" si="0"/>
        <v>-1021837</v>
      </c>
      <c r="E24" s="9">
        <f t="shared" si="1"/>
        <v>-31.402489244007377</v>
      </c>
      <c r="F24" s="71"/>
    </row>
    <row r="25" spans="1:6" ht="27" customHeight="1">
      <c r="A25" s="32" t="s">
        <v>121</v>
      </c>
      <c r="B25" s="8">
        <v>81000</v>
      </c>
      <c r="C25" s="66">
        <v>80999</v>
      </c>
      <c r="D25" s="8">
        <f t="shared" si="0"/>
        <v>-1</v>
      </c>
      <c r="E25" s="9">
        <f t="shared" si="1"/>
        <v>-0.0012345679012345679</v>
      </c>
      <c r="F25" s="71"/>
    </row>
    <row r="26" spans="1:6" ht="27" customHeight="1">
      <c r="A26" s="32" t="s">
        <v>38</v>
      </c>
      <c r="B26" s="8">
        <f>B27+B28</f>
        <v>30068000</v>
      </c>
      <c r="C26" s="66">
        <f>C27+C28</f>
        <v>25787049</v>
      </c>
      <c r="D26" s="8">
        <f t="shared" si="0"/>
        <v>-4280951</v>
      </c>
      <c r="E26" s="9">
        <f t="shared" si="1"/>
        <v>-14.237564852999867</v>
      </c>
      <c r="F26" s="145" t="s">
        <v>144</v>
      </c>
    </row>
    <row r="27" spans="1:6" ht="25.5" customHeight="1">
      <c r="A27" s="32" t="s">
        <v>39</v>
      </c>
      <c r="B27" s="8">
        <v>2599000</v>
      </c>
      <c r="C27" s="66">
        <v>1825098</v>
      </c>
      <c r="D27" s="8">
        <f aca="true" t="shared" si="2" ref="D27:D61">C27-B27</f>
        <v>-773902</v>
      </c>
      <c r="E27" s="9">
        <f aca="true" t="shared" si="3" ref="E27:E32">D27/B27*100</f>
        <v>-29.776914197768374</v>
      </c>
      <c r="F27" s="145"/>
    </row>
    <row r="28" spans="1:6" ht="44.25" customHeight="1">
      <c r="A28" s="107" t="s">
        <v>40</v>
      </c>
      <c r="B28" s="108">
        <v>27469000</v>
      </c>
      <c r="C28" s="109">
        <v>23961951</v>
      </c>
      <c r="D28" s="8">
        <f t="shared" si="2"/>
        <v>-3507049</v>
      </c>
      <c r="E28" s="9">
        <f t="shared" si="3"/>
        <v>-12.767297681022244</v>
      </c>
      <c r="F28" s="73"/>
    </row>
    <row r="29" spans="1:6" ht="27" customHeight="1">
      <c r="A29" s="32" t="s">
        <v>41</v>
      </c>
      <c r="B29" s="8">
        <f>SUM(B30:B32)</f>
        <v>446000</v>
      </c>
      <c r="C29" s="8">
        <f>C30+C31+C32</f>
        <v>419800</v>
      </c>
      <c r="D29" s="8">
        <f t="shared" si="2"/>
        <v>-26200</v>
      </c>
      <c r="E29" s="9">
        <f t="shared" si="3"/>
        <v>-5.874439461883408</v>
      </c>
      <c r="F29" s="145" t="s">
        <v>142</v>
      </c>
    </row>
    <row r="30" spans="1:6" ht="27" customHeight="1">
      <c r="A30" s="32" t="s">
        <v>42</v>
      </c>
      <c r="B30" s="8">
        <v>0</v>
      </c>
      <c r="C30" s="66">
        <v>0</v>
      </c>
      <c r="D30" s="8">
        <f t="shared" si="2"/>
        <v>0</v>
      </c>
      <c r="E30" s="9" t="e">
        <f t="shared" si="3"/>
        <v>#DIV/0!</v>
      </c>
      <c r="F30" s="145"/>
    </row>
    <row r="31" spans="1:6" ht="27" customHeight="1">
      <c r="A31" s="32" t="s">
        <v>43</v>
      </c>
      <c r="B31" s="8">
        <v>420000</v>
      </c>
      <c r="C31" s="66">
        <v>397800</v>
      </c>
      <c r="D31" s="8">
        <f t="shared" si="2"/>
        <v>-22200</v>
      </c>
      <c r="E31" s="9">
        <f t="shared" si="3"/>
        <v>-5.285714285714286</v>
      </c>
      <c r="F31" s="75"/>
    </row>
    <row r="32" spans="1:6" ht="27" customHeight="1">
      <c r="A32" s="32" t="s">
        <v>138</v>
      </c>
      <c r="B32" s="8">
        <v>26000</v>
      </c>
      <c r="C32" s="66">
        <v>22000</v>
      </c>
      <c r="D32" s="8">
        <f t="shared" si="2"/>
        <v>-4000</v>
      </c>
      <c r="E32" s="9">
        <f t="shared" si="3"/>
        <v>-15.384615384615385</v>
      </c>
      <c r="F32" s="77"/>
    </row>
    <row r="33" spans="1:6" ht="60" customHeight="1">
      <c r="A33" s="31" t="s">
        <v>110</v>
      </c>
      <c r="B33" s="8">
        <f>B34+B35</f>
        <v>2418000</v>
      </c>
      <c r="C33" s="66">
        <f>C34+C35</f>
        <v>2405063</v>
      </c>
      <c r="D33" s="8">
        <f aca="true" t="shared" si="4" ref="D33:D38">C33-B33</f>
        <v>-12937</v>
      </c>
      <c r="E33" s="9">
        <f aca="true" t="shared" si="5" ref="E33:E47">D33/B33*100</f>
        <v>-0.5350289495450786</v>
      </c>
      <c r="F33" s="63"/>
    </row>
    <row r="34" spans="1:6" ht="60.75" customHeight="1">
      <c r="A34" s="32" t="s">
        <v>49</v>
      </c>
      <c r="B34" s="108">
        <v>2418000</v>
      </c>
      <c r="C34" s="66">
        <v>2405063</v>
      </c>
      <c r="D34" s="8">
        <f>C34-B34</f>
        <v>-12937</v>
      </c>
      <c r="E34" s="9">
        <f t="shared" si="5"/>
        <v>-0.5350289495450786</v>
      </c>
      <c r="F34" s="63"/>
    </row>
    <row r="35" spans="1:6" ht="27" customHeight="1">
      <c r="A35" s="32" t="s">
        <v>48</v>
      </c>
      <c r="B35" s="8">
        <v>0</v>
      </c>
      <c r="C35" s="66">
        <v>0</v>
      </c>
      <c r="D35" s="8">
        <f t="shared" si="4"/>
        <v>0</v>
      </c>
      <c r="E35" s="9" t="e">
        <f t="shared" si="5"/>
        <v>#DIV/0!</v>
      </c>
      <c r="F35" s="72"/>
    </row>
    <row r="36" spans="1:6" ht="39">
      <c r="A36" s="31" t="s">
        <v>124</v>
      </c>
      <c r="B36" s="8">
        <f>SUM(B37:B38)</f>
        <v>103000</v>
      </c>
      <c r="C36" s="8">
        <f>SUM(C37:C38)</f>
        <v>118026</v>
      </c>
      <c r="D36" s="8">
        <f t="shared" si="4"/>
        <v>15026</v>
      </c>
      <c r="E36" s="9">
        <f t="shared" si="5"/>
        <v>14.588349514563106</v>
      </c>
      <c r="F36" s="70" t="s">
        <v>136</v>
      </c>
    </row>
    <row r="37" spans="1:6" ht="27" customHeight="1">
      <c r="A37" s="32" t="s">
        <v>122</v>
      </c>
      <c r="B37" s="8">
        <v>44000</v>
      </c>
      <c r="C37" s="67">
        <v>54820</v>
      </c>
      <c r="D37" s="8">
        <f t="shared" si="4"/>
        <v>10820</v>
      </c>
      <c r="E37" s="9">
        <f t="shared" si="5"/>
        <v>24.59090909090909</v>
      </c>
      <c r="F37" s="72"/>
    </row>
    <row r="38" spans="1:6" ht="27" customHeight="1">
      <c r="A38" s="32" t="s">
        <v>123</v>
      </c>
      <c r="B38" s="8">
        <v>59000</v>
      </c>
      <c r="C38" s="66">
        <v>63206</v>
      </c>
      <c r="D38" s="8">
        <f t="shared" si="4"/>
        <v>4206</v>
      </c>
      <c r="E38" s="9">
        <f t="shared" si="5"/>
        <v>7.128813559322033</v>
      </c>
      <c r="F38" s="73"/>
    </row>
    <row r="39" spans="1:6" ht="51.75" customHeight="1">
      <c r="A39" s="31" t="s">
        <v>108</v>
      </c>
      <c r="B39" s="8">
        <f>B40+B41+B42</f>
        <v>8552000</v>
      </c>
      <c r="C39" s="66">
        <f>C40+C41+C42</f>
        <v>7087685</v>
      </c>
      <c r="D39" s="8">
        <f t="shared" si="2"/>
        <v>-1464315</v>
      </c>
      <c r="E39" s="9">
        <f t="shared" si="5"/>
        <v>-17.122485968194574</v>
      </c>
      <c r="F39" s="70" t="s">
        <v>145</v>
      </c>
    </row>
    <row r="40" spans="1:6" ht="27" customHeight="1">
      <c r="A40" s="32" t="s">
        <v>44</v>
      </c>
      <c r="B40" s="8">
        <v>15000</v>
      </c>
      <c r="C40" s="66">
        <v>15000</v>
      </c>
      <c r="D40" s="8">
        <f t="shared" si="2"/>
        <v>0</v>
      </c>
      <c r="E40" s="9">
        <f t="shared" si="5"/>
        <v>0</v>
      </c>
      <c r="F40" s="73"/>
    </row>
    <row r="41" spans="1:6" ht="27" customHeight="1">
      <c r="A41" s="32" t="s">
        <v>133</v>
      </c>
      <c r="B41" s="8">
        <v>8117000</v>
      </c>
      <c r="C41" s="66">
        <v>6745685</v>
      </c>
      <c r="D41" s="8">
        <f t="shared" si="2"/>
        <v>-1371315</v>
      </c>
      <c r="E41" s="9">
        <f t="shared" si="5"/>
        <v>-16.894357521251692</v>
      </c>
      <c r="F41" s="72"/>
    </row>
    <row r="42" spans="1:6" ht="45" customHeight="1">
      <c r="A42" s="31" t="s">
        <v>109</v>
      </c>
      <c r="B42" s="8">
        <v>420000</v>
      </c>
      <c r="C42" s="66">
        <v>327000</v>
      </c>
      <c r="D42" s="8">
        <f t="shared" si="2"/>
        <v>-93000</v>
      </c>
      <c r="E42" s="9">
        <f t="shared" si="5"/>
        <v>-22.142857142857142</v>
      </c>
      <c r="F42" s="72"/>
    </row>
    <row r="43" spans="1:6" ht="50.25" customHeight="1">
      <c r="A43" s="32" t="s">
        <v>45</v>
      </c>
      <c r="B43" s="8">
        <f>B44</f>
        <v>882000</v>
      </c>
      <c r="C43" s="8">
        <f>C44</f>
        <v>796119</v>
      </c>
      <c r="D43" s="8">
        <f t="shared" si="2"/>
        <v>-85881</v>
      </c>
      <c r="E43" s="9">
        <f t="shared" si="5"/>
        <v>-9.737074829931974</v>
      </c>
      <c r="F43" s="70" t="s">
        <v>171</v>
      </c>
    </row>
    <row r="44" spans="1:6" ht="30" customHeight="1">
      <c r="A44" s="107" t="s">
        <v>46</v>
      </c>
      <c r="B44" s="108">
        <v>882000</v>
      </c>
      <c r="C44" s="109">
        <v>796119</v>
      </c>
      <c r="D44" s="8">
        <f t="shared" si="2"/>
        <v>-85881</v>
      </c>
      <c r="E44" s="9">
        <f t="shared" si="5"/>
        <v>-9.737074829931974</v>
      </c>
      <c r="F44" s="70"/>
    </row>
    <row r="45" spans="1:6" ht="56.25" customHeight="1" hidden="1">
      <c r="A45" s="62" t="s">
        <v>132</v>
      </c>
      <c r="B45" s="47">
        <f>B46</f>
        <v>0</v>
      </c>
      <c r="C45" s="47">
        <f>C46</f>
        <v>0</v>
      </c>
      <c r="D45" s="47">
        <f t="shared" si="2"/>
        <v>0</v>
      </c>
      <c r="E45" s="48" t="e">
        <f t="shared" si="5"/>
        <v>#DIV/0!</v>
      </c>
      <c r="F45" s="78" t="s">
        <v>147</v>
      </c>
    </row>
    <row r="46" spans="1:6" ht="45.75" customHeight="1" hidden="1">
      <c r="A46" s="31" t="s">
        <v>110</v>
      </c>
      <c r="B46" s="8">
        <f>B47</f>
        <v>0</v>
      </c>
      <c r="C46" s="8">
        <f>C47</f>
        <v>0</v>
      </c>
      <c r="D46" s="8">
        <f t="shared" si="2"/>
        <v>0</v>
      </c>
      <c r="E46" s="9" t="e">
        <f t="shared" si="5"/>
        <v>#DIV/0!</v>
      </c>
      <c r="F46" s="73"/>
    </row>
    <row r="47" spans="1:6" ht="36.75" customHeight="1" hidden="1">
      <c r="A47" s="32" t="s">
        <v>49</v>
      </c>
      <c r="B47" s="8">
        <v>0</v>
      </c>
      <c r="C47" s="66">
        <v>0</v>
      </c>
      <c r="D47" s="8">
        <f t="shared" si="2"/>
        <v>0</v>
      </c>
      <c r="E47" s="9" t="e">
        <f t="shared" si="5"/>
        <v>#DIV/0!</v>
      </c>
      <c r="F47" s="69"/>
    </row>
    <row r="48" spans="1:6" s="12" customFormat="1" ht="58.5" customHeight="1">
      <c r="A48" s="50" t="s">
        <v>134</v>
      </c>
      <c r="B48" s="47">
        <f>B49+B53+B55+B57</f>
        <v>2614000</v>
      </c>
      <c r="C48" s="47">
        <f>C49+C53+C55+C57</f>
        <v>4547767</v>
      </c>
      <c r="D48" s="47">
        <f t="shared" si="2"/>
        <v>1933767</v>
      </c>
      <c r="E48" s="8">
        <f aca="true" t="shared" si="6" ref="E48:E69">IF(E48=0,"",D48/B48*100)</f>
        <v>73.97731446059679</v>
      </c>
      <c r="F48" s="78"/>
    </row>
    <row r="49" spans="1:6" ht="42" customHeight="1">
      <c r="A49" s="32" t="s">
        <v>30</v>
      </c>
      <c r="B49" s="8">
        <f>SUM(B50:B52)</f>
        <v>369000</v>
      </c>
      <c r="C49" s="8">
        <f>SUM(C50:C52)</f>
        <v>31413</v>
      </c>
      <c r="D49" s="8">
        <f t="shared" si="2"/>
        <v>-337587</v>
      </c>
      <c r="E49" s="54">
        <f aca="true" t="shared" si="7" ref="E49:E54">D49/B49*100</f>
        <v>-91.4869918699187</v>
      </c>
      <c r="F49" s="106" t="s">
        <v>172</v>
      </c>
    </row>
    <row r="50" spans="1:6" ht="29.25" customHeight="1">
      <c r="A50" s="32" t="s">
        <v>33</v>
      </c>
      <c r="B50" s="8">
        <v>112000</v>
      </c>
      <c r="C50" s="66">
        <v>0</v>
      </c>
      <c r="D50" s="8">
        <f t="shared" si="2"/>
        <v>-112000</v>
      </c>
      <c r="E50" s="9">
        <f t="shared" si="7"/>
        <v>-100</v>
      </c>
      <c r="F50" s="82"/>
    </row>
    <row r="51" spans="1:6" ht="26.25" customHeight="1">
      <c r="A51" s="107" t="s">
        <v>34</v>
      </c>
      <c r="B51" s="108">
        <v>24000</v>
      </c>
      <c r="C51" s="109">
        <v>5813</v>
      </c>
      <c r="D51" s="8">
        <f t="shared" si="2"/>
        <v>-18187</v>
      </c>
      <c r="E51" s="9">
        <f t="shared" si="7"/>
        <v>-75.77916666666667</v>
      </c>
      <c r="F51" s="82"/>
    </row>
    <row r="52" spans="1:6" ht="27" customHeight="1">
      <c r="A52" s="107" t="s">
        <v>37</v>
      </c>
      <c r="B52" s="108">
        <v>233000</v>
      </c>
      <c r="C52" s="109">
        <v>25600</v>
      </c>
      <c r="D52" s="8">
        <f t="shared" si="2"/>
        <v>-207400</v>
      </c>
      <c r="E52" s="9">
        <f t="shared" si="7"/>
        <v>-89.01287553648068</v>
      </c>
      <c r="F52" s="71"/>
    </row>
    <row r="53" spans="1:6" ht="33">
      <c r="A53" s="32" t="s">
        <v>38</v>
      </c>
      <c r="B53" s="8">
        <f>B54</f>
        <v>85000</v>
      </c>
      <c r="C53" s="66">
        <f>C54</f>
        <v>0</v>
      </c>
      <c r="D53" s="8">
        <f t="shared" si="2"/>
        <v>-85000</v>
      </c>
      <c r="E53" s="9">
        <f t="shared" si="7"/>
        <v>-100</v>
      </c>
      <c r="F53" s="106" t="s">
        <v>172</v>
      </c>
    </row>
    <row r="54" spans="1:6" ht="33.75" customHeight="1">
      <c r="A54" s="107" t="s">
        <v>40</v>
      </c>
      <c r="B54" s="108">
        <v>85000</v>
      </c>
      <c r="C54" s="109">
        <v>0</v>
      </c>
      <c r="D54" s="8">
        <f>C54-B54</f>
        <v>-85000</v>
      </c>
      <c r="E54" s="9">
        <f t="shared" si="7"/>
        <v>-100</v>
      </c>
      <c r="F54" s="73"/>
    </row>
    <row r="55" spans="1:6" s="61" customFormat="1" ht="39">
      <c r="A55" s="31" t="s">
        <v>110</v>
      </c>
      <c r="B55" s="8">
        <f>B56</f>
        <v>1961000</v>
      </c>
      <c r="C55" s="8">
        <f>C56</f>
        <v>4444226</v>
      </c>
      <c r="D55" s="8">
        <f>C55-B55</f>
        <v>2483226</v>
      </c>
      <c r="E55" s="8">
        <f>IF(E55=0,"",D55/B55*100)</f>
        <v>126.63059663437022</v>
      </c>
      <c r="F55" s="74"/>
    </row>
    <row r="56" spans="1:6" s="61" customFormat="1" ht="129" customHeight="1">
      <c r="A56" s="107" t="s">
        <v>49</v>
      </c>
      <c r="B56" s="8">
        <v>1961000</v>
      </c>
      <c r="C56" s="66">
        <v>4444226</v>
      </c>
      <c r="D56" s="8">
        <f t="shared" si="2"/>
        <v>2483226</v>
      </c>
      <c r="E56" s="8">
        <f t="shared" si="6"/>
        <v>126.63059663437022</v>
      </c>
      <c r="F56" s="106" t="s">
        <v>177</v>
      </c>
    </row>
    <row r="57" spans="1:6" ht="50.25" customHeight="1">
      <c r="A57" s="32" t="s">
        <v>45</v>
      </c>
      <c r="B57" s="8">
        <f>B58</f>
        <v>199000</v>
      </c>
      <c r="C57" s="8">
        <f>C58</f>
        <v>72128</v>
      </c>
      <c r="D57" s="8">
        <f>C57-B57</f>
        <v>-126872</v>
      </c>
      <c r="E57" s="9">
        <f>D57/B57*100</f>
        <v>-63.754773869346735</v>
      </c>
      <c r="F57" s="106" t="s">
        <v>172</v>
      </c>
    </row>
    <row r="58" spans="1:6" ht="30" customHeight="1">
      <c r="A58" s="107" t="s">
        <v>46</v>
      </c>
      <c r="B58" s="108">
        <v>199000</v>
      </c>
      <c r="C58" s="109">
        <v>72128</v>
      </c>
      <c r="D58" s="8">
        <f>C58-B58</f>
        <v>-126872</v>
      </c>
      <c r="E58" s="9">
        <f>D58/B58*100</f>
        <v>-63.754773869346735</v>
      </c>
      <c r="F58" s="70"/>
    </row>
    <row r="59" spans="1:6" s="12" customFormat="1" ht="24.75" customHeight="1" hidden="1">
      <c r="A59" s="50" t="s">
        <v>47</v>
      </c>
      <c r="B59" s="47">
        <f>B60+B62+B65+B68</f>
        <v>0</v>
      </c>
      <c r="C59" s="47">
        <f>C60+C62+C65+C68</f>
        <v>0</v>
      </c>
      <c r="D59" s="47">
        <f t="shared" si="2"/>
        <v>0</v>
      </c>
      <c r="E59" s="8" t="e">
        <f t="shared" si="6"/>
        <v>#DIV/0!</v>
      </c>
      <c r="F59" s="49"/>
    </row>
    <row r="60" spans="1:6" ht="19.5" customHeight="1" hidden="1">
      <c r="A60" s="32" t="s">
        <v>24</v>
      </c>
      <c r="B60" s="8">
        <f>B61</f>
        <v>0</v>
      </c>
      <c r="C60" s="8">
        <f>C61</f>
        <v>0</v>
      </c>
      <c r="D60" s="8">
        <f t="shared" si="2"/>
        <v>0</v>
      </c>
      <c r="E60" s="8" t="e">
        <f t="shared" si="6"/>
        <v>#DIV/0!</v>
      </c>
      <c r="F60" s="33"/>
    </row>
    <row r="61" spans="1:6" ht="19.5" customHeight="1" hidden="1">
      <c r="A61" s="32" t="s">
        <v>26</v>
      </c>
      <c r="B61" s="8"/>
      <c r="C61" s="8"/>
      <c r="D61" s="8">
        <f t="shared" si="2"/>
        <v>0</v>
      </c>
      <c r="E61" s="8" t="e">
        <f t="shared" si="6"/>
        <v>#DIV/0!</v>
      </c>
      <c r="F61" s="30"/>
    </row>
    <row r="62" spans="1:6" ht="19.5" customHeight="1" hidden="1">
      <c r="A62" s="32" t="s">
        <v>30</v>
      </c>
      <c r="B62" s="8">
        <f>SUM(B63:B64)</f>
        <v>0</v>
      </c>
      <c r="C62" s="8">
        <f>SUM(C63:C64)</f>
        <v>0</v>
      </c>
      <c r="D62" s="8">
        <f>SUM(D63:D64)</f>
        <v>0</v>
      </c>
      <c r="E62" s="8" t="e">
        <f t="shared" si="6"/>
        <v>#DIV/0!</v>
      </c>
      <c r="F62" s="33"/>
    </row>
    <row r="63" spans="1:6" ht="19.5" customHeight="1" hidden="1">
      <c r="A63" s="32" t="s">
        <v>32</v>
      </c>
      <c r="B63" s="8"/>
      <c r="C63" s="8"/>
      <c r="D63" s="8">
        <f aca="true" t="shared" si="8" ref="D63:D69">C63-B63</f>
        <v>0</v>
      </c>
      <c r="E63" s="8" t="e">
        <f t="shared" si="6"/>
        <v>#DIV/0!</v>
      </c>
      <c r="F63" s="30"/>
    </row>
    <row r="64" spans="1:6" ht="19.5" customHeight="1" hidden="1">
      <c r="A64" s="32" t="s">
        <v>33</v>
      </c>
      <c r="B64" s="8"/>
      <c r="C64" s="8"/>
      <c r="D64" s="8">
        <f t="shared" si="8"/>
        <v>0</v>
      </c>
      <c r="E64" s="8" t="e">
        <f t="shared" si="6"/>
        <v>#DIV/0!</v>
      </c>
      <c r="F64" s="30"/>
    </row>
    <row r="65" spans="1:6" ht="19.5" customHeight="1" hidden="1">
      <c r="A65" s="32" t="s">
        <v>38</v>
      </c>
      <c r="B65" s="8">
        <f>B66+B67</f>
        <v>0</v>
      </c>
      <c r="C65" s="8">
        <f>C66+C67</f>
        <v>0</v>
      </c>
      <c r="D65" s="8">
        <f t="shared" si="8"/>
        <v>0</v>
      </c>
      <c r="E65" s="8" t="e">
        <f t="shared" si="6"/>
        <v>#DIV/0!</v>
      </c>
      <c r="F65" s="33"/>
    </row>
    <row r="66" spans="1:6" ht="19.5" customHeight="1" hidden="1">
      <c r="A66" s="32" t="s">
        <v>39</v>
      </c>
      <c r="B66" s="8"/>
      <c r="C66" s="10"/>
      <c r="D66" s="8">
        <f t="shared" si="8"/>
        <v>0</v>
      </c>
      <c r="E66" s="8" t="e">
        <f t="shared" si="6"/>
        <v>#DIV/0!</v>
      </c>
      <c r="F66" s="30"/>
    </row>
    <row r="67" spans="1:6" ht="19.5" customHeight="1" hidden="1">
      <c r="A67" s="32" t="s">
        <v>40</v>
      </c>
      <c r="B67" s="8"/>
      <c r="C67" s="8"/>
      <c r="D67" s="8">
        <f t="shared" si="8"/>
        <v>0</v>
      </c>
      <c r="E67" s="8" t="e">
        <f t="shared" si="6"/>
        <v>#DIV/0!</v>
      </c>
      <c r="F67" s="30"/>
    </row>
    <row r="68" spans="1:6" ht="19.5" customHeight="1" hidden="1">
      <c r="A68" s="32" t="s">
        <v>41</v>
      </c>
      <c r="B68" s="8">
        <f>B69</f>
        <v>0</v>
      </c>
      <c r="C68" s="8">
        <f>C69</f>
        <v>0</v>
      </c>
      <c r="D68" s="8">
        <f t="shared" si="8"/>
        <v>0</v>
      </c>
      <c r="E68" s="8" t="e">
        <f t="shared" si="6"/>
        <v>#DIV/0!</v>
      </c>
      <c r="F68" s="33"/>
    </row>
    <row r="69" spans="1:6" ht="19.5" customHeight="1" hidden="1">
      <c r="A69" s="32" t="s">
        <v>43</v>
      </c>
      <c r="B69" s="10"/>
      <c r="C69" s="8"/>
      <c r="D69" s="8">
        <f t="shared" si="8"/>
        <v>0</v>
      </c>
      <c r="E69" s="8" t="e">
        <f t="shared" si="6"/>
        <v>#DIV/0!</v>
      </c>
      <c r="F69" s="29"/>
    </row>
    <row r="70" spans="1:6" s="45" customFormat="1" ht="24.75" customHeight="1" thickBot="1">
      <c r="A70" s="51" t="s">
        <v>9</v>
      </c>
      <c r="B70" s="52">
        <f>B7+B45+B48+B59</f>
        <v>210641000</v>
      </c>
      <c r="C70" s="52">
        <f>C7+C45+C48+C59</f>
        <v>191618393</v>
      </c>
      <c r="D70" s="52">
        <f>C70-B70</f>
        <v>-19022607</v>
      </c>
      <c r="E70" s="53">
        <f>D70/B70*100</f>
        <v>-9.030818786466073</v>
      </c>
      <c r="F70" s="44"/>
    </row>
    <row r="71" spans="1:6" s="3" customFormat="1" ht="42.75" customHeight="1">
      <c r="A71" s="143">
        <v>7</v>
      </c>
      <c r="B71" s="143"/>
      <c r="C71" s="143"/>
      <c r="D71" s="143"/>
      <c r="E71" s="143"/>
      <c r="F71" s="143"/>
    </row>
    <row r="72" spans="1:6" ht="19.5" customHeight="1">
      <c r="A72" s="111"/>
      <c r="B72" s="111"/>
      <c r="C72" s="111"/>
      <c r="D72" s="111"/>
      <c r="E72" s="111"/>
      <c r="F72" s="111"/>
    </row>
    <row r="73" spans="7:11" ht="19.5" customHeight="1">
      <c r="G73" s="61"/>
      <c r="H73" s="61"/>
      <c r="I73" s="61"/>
      <c r="J73" s="61"/>
      <c r="K73" s="61"/>
    </row>
    <row r="74" spans="7:11" ht="19.5" customHeight="1">
      <c r="G74" s="61"/>
      <c r="H74" s="61"/>
      <c r="I74" s="61"/>
      <c r="J74" s="61"/>
      <c r="K74" s="61"/>
    </row>
    <row r="75" spans="7:11" ht="19.5" customHeight="1">
      <c r="G75" s="61"/>
      <c r="H75" s="61"/>
      <c r="I75" s="61"/>
      <c r="J75" s="61"/>
      <c r="K75" s="61"/>
    </row>
    <row r="76" spans="7:11" ht="19.5" customHeight="1">
      <c r="G76" s="61"/>
      <c r="H76" s="61"/>
      <c r="I76" s="61"/>
      <c r="J76" s="61"/>
      <c r="K76" s="61"/>
    </row>
    <row r="77" spans="7:11" ht="19.5" customHeight="1">
      <c r="G77" s="61"/>
      <c r="H77" s="61"/>
      <c r="I77" s="61"/>
      <c r="J77" s="61"/>
      <c r="K77" s="61"/>
    </row>
    <row r="78" spans="7:11" ht="19.5" customHeight="1">
      <c r="G78" s="61"/>
      <c r="H78" s="61"/>
      <c r="I78" s="61"/>
      <c r="J78" s="61"/>
      <c r="K78" s="61"/>
    </row>
    <row r="79" spans="1:11" s="7" customFormat="1" ht="19.5" customHeight="1">
      <c r="A79" s="142"/>
      <c r="B79" s="142"/>
      <c r="C79" s="142"/>
      <c r="D79" s="142"/>
      <c r="E79" s="142"/>
      <c r="F79" s="142"/>
      <c r="G79" s="76"/>
      <c r="H79" s="76"/>
      <c r="I79" s="76"/>
      <c r="J79" s="76"/>
      <c r="K79" s="76"/>
    </row>
    <row r="80" spans="7:11" ht="19.5" customHeight="1">
      <c r="G80" s="61"/>
      <c r="H80" s="61"/>
      <c r="I80" s="61"/>
      <c r="J80" s="61"/>
      <c r="K80" s="61"/>
    </row>
    <row r="81" spans="7:11" ht="19.5" customHeight="1">
      <c r="G81" s="61"/>
      <c r="H81" s="61"/>
      <c r="I81" s="61"/>
      <c r="J81" s="61"/>
      <c r="K81" s="61"/>
    </row>
    <row r="82" spans="7:11" ht="19.5" customHeight="1">
      <c r="G82" s="61"/>
      <c r="H82" s="61"/>
      <c r="I82" s="61"/>
      <c r="J82" s="61"/>
      <c r="K82" s="61"/>
    </row>
    <row r="83" spans="7:11" ht="19.5" customHeight="1">
      <c r="G83" s="61"/>
      <c r="H83" s="61"/>
      <c r="I83" s="61"/>
      <c r="J83" s="61"/>
      <c r="K83" s="61"/>
    </row>
    <row r="84" spans="7:11" ht="19.5" customHeight="1">
      <c r="G84" s="61"/>
      <c r="H84" s="61"/>
      <c r="I84" s="61"/>
      <c r="J84" s="61"/>
      <c r="K84" s="61"/>
    </row>
    <row r="85" spans="7:15" ht="19.5" customHeight="1">
      <c r="G85" s="61"/>
      <c r="H85" s="61"/>
      <c r="I85" s="61"/>
      <c r="J85" s="61"/>
      <c r="K85" s="61"/>
      <c r="M85" s="61"/>
      <c r="N85" s="61"/>
      <c r="O85" s="61"/>
    </row>
    <row r="86" spans="7:15" ht="19.5" customHeight="1">
      <c r="G86" s="61"/>
      <c r="H86" s="61"/>
      <c r="I86" s="61"/>
      <c r="J86" s="61"/>
      <c r="K86" s="61"/>
      <c r="M86" s="61"/>
      <c r="N86" s="61"/>
      <c r="O86" s="61"/>
    </row>
    <row r="87" spans="7:15" ht="19.5" customHeight="1">
      <c r="G87" s="61"/>
      <c r="H87" s="61"/>
      <c r="I87" s="61"/>
      <c r="J87" s="61"/>
      <c r="K87" s="61"/>
      <c r="M87" s="61"/>
      <c r="N87" s="61"/>
      <c r="O87" s="61"/>
    </row>
    <row r="88" spans="7:15" ht="19.5" customHeight="1">
      <c r="G88" s="61"/>
      <c r="H88" s="61"/>
      <c r="I88" s="61"/>
      <c r="J88" s="61"/>
      <c r="K88" s="61"/>
      <c r="M88" s="61"/>
      <c r="N88" s="61"/>
      <c r="O88" s="61"/>
    </row>
    <row r="89" spans="7:15" ht="19.5" customHeight="1">
      <c r="G89" s="61"/>
      <c r="H89" s="61"/>
      <c r="I89" s="61"/>
      <c r="J89" s="61"/>
      <c r="K89" s="61"/>
      <c r="M89" s="61"/>
      <c r="N89" s="61"/>
      <c r="O89" s="61"/>
    </row>
    <row r="90" spans="7:11" ht="19.5" customHeight="1">
      <c r="G90" s="61"/>
      <c r="H90" s="61"/>
      <c r="I90" s="61"/>
      <c r="J90" s="61"/>
      <c r="K90" s="61"/>
    </row>
    <row r="91" spans="7:11" ht="19.5" customHeight="1">
      <c r="G91" s="61"/>
      <c r="H91" s="61"/>
      <c r="I91" s="61"/>
      <c r="J91" s="61"/>
      <c r="K91" s="61"/>
    </row>
    <row r="92" spans="7:11" ht="19.5" customHeight="1">
      <c r="G92" s="61"/>
      <c r="H92" s="61"/>
      <c r="I92" s="61"/>
      <c r="J92" s="61"/>
      <c r="K92" s="61"/>
    </row>
  </sheetData>
  <sheetProtection/>
  <mergeCells count="16">
    <mergeCell ref="B5:B6"/>
    <mergeCell ref="F16:F17"/>
    <mergeCell ref="F26:F27"/>
    <mergeCell ref="F29:F30"/>
    <mergeCell ref="F8:F13"/>
    <mergeCell ref="F5:F6"/>
    <mergeCell ref="A72:F72"/>
    <mergeCell ref="A79:F79"/>
    <mergeCell ref="A71:F71"/>
    <mergeCell ref="A1:F1"/>
    <mergeCell ref="A2:F2"/>
    <mergeCell ref="A3:F3"/>
    <mergeCell ref="A4:F4"/>
    <mergeCell ref="A5:A6"/>
    <mergeCell ref="C5:C6"/>
    <mergeCell ref="D5:E5"/>
  </mergeCells>
  <printOptions horizontalCentered="1"/>
  <pageMargins left="0.15748031496062992" right="0.15748031496062992" top="0" bottom="0.3937007874015748" header="0.2362204724409449" footer="0.2755905511811024"/>
  <pageSetup firstPageNumber="16" useFirstPageNumber="1" fitToHeight="2" fitToWidth="2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省社會處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省社會處</dc:creator>
  <cp:keywords/>
  <dc:description/>
  <cp:lastModifiedBy>user</cp:lastModifiedBy>
  <cp:lastPrinted>2017-01-12T09:34:00Z</cp:lastPrinted>
  <dcterms:created xsi:type="dcterms:W3CDTF">2000-12-04T04:37:32Z</dcterms:created>
  <dcterms:modified xsi:type="dcterms:W3CDTF">2017-01-19T02:48:38Z</dcterms:modified>
  <cp:category/>
  <cp:version/>
  <cp:contentType/>
  <cp:contentStatus/>
</cp:coreProperties>
</file>